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Заречная10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5" i="1" l="1"/>
  <c r="H25" i="1"/>
  <c r="K25" i="1"/>
  <c r="H26" i="1"/>
  <c r="K26" i="1"/>
  <c r="H27" i="1"/>
  <c r="K27" i="1"/>
  <c r="H28" i="1"/>
  <c r="K28" i="1"/>
  <c r="E29" i="1"/>
  <c r="H29" i="1" s="1"/>
  <c r="F29" i="1"/>
  <c r="G29" i="1"/>
  <c r="K29" i="1"/>
  <c r="D30" i="1"/>
  <c r="E30" i="1"/>
  <c r="E52" i="1" s="1"/>
  <c r="F30" i="1"/>
  <c r="G30" i="1"/>
  <c r="G33" i="1"/>
  <c r="H33" i="1"/>
  <c r="J33" i="1"/>
  <c r="K33" i="1"/>
  <c r="H34" i="1"/>
  <c r="H35" i="1"/>
  <c r="H36" i="1"/>
  <c r="H37" i="1"/>
  <c r="J37" i="1"/>
  <c r="K37" i="1"/>
  <c r="G38" i="1"/>
  <c r="H38" i="1"/>
  <c r="E39" i="1"/>
  <c r="H39" i="1" s="1"/>
  <c r="F39" i="1"/>
  <c r="G39" i="1"/>
  <c r="K39" i="1"/>
  <c r="E40" i="1"/>
  <c r="F40" i="1"/>
  <c r="F43" i="1" s="1"/>
  <c r="G40" i="1"/>
  <c r="H40" i="1"/>
  <c r="G41" i="1"/>
  <c r="H41" i="1"/>
  <c r="G42" i="1"/>
  <c r="H42" i="1"/>
  <c r="D43" i="1"/>
  <c r="E43" i="1"/>
  <c r="G43" i="1"/>
  <c r="H50" i="1"/>
  <c r="G52" i="1"/>
  <c r="H43" i="1" l="1"/>
  <c r="H51" i="1" s="1"/>
  <c r="H30" i="1"/>
  <c r="H46" i="1" l="1"/>
</calcChain>
</file>

<file path=xl/sharedStrings.xml><?xml version="1.0" encoding="utf-8"?>
<sst xmlns="http://schemas.openxmlformats.org/spreadsheetml/2006/main" count="71" uniqueCount="64">
  <si>
    <t>ИТГО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</si>
  <si>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</si>
  <si>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</si>
  <si>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</si>
  <si>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>Поступило от ООО "ГМК" 5580,00 руб.</t>
  </si>
  <si>
    <t>Размещение Интернет оборудования</t>
  </si>
  <si>
    <t>Прочие поступления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</si>
  <si>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</si>
  <si>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</si>
  <si>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</si>
  <si>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</si>
  <si>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ООО "ПСК"</t>
  </si>
  <si>
    <t>электр под</t>
  </si>
  <si>
    <t>Повышающий коэффициент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</si>
  <si>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</si>
  <si>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</si>
  <si>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</si>
  <si>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</si>
  <si>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</si>
  <si>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</si>
  <si>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</si>
  <si>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</si>
  <si>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Н/2010-87 от 01.11.2010г.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</si>
  <si>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</si>
  <si>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</si>
  <si>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</si>
  <si>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</si>
  <si>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</si>
  <si>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</si>
  <si>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</si>
  <si>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</si>
  <si>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</si>
  <si>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</si>
  <si>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</si>
  <si>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</si>
  <si>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</si>
  <si>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ООО"СТЭК",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</si>
  <si>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</si>
  <si>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</si>
  <si>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</si>
  <si>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10 по ул. Заречная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</si>
  <si>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</si>
  <si>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</si>
  <si>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</si>
  <si>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расходный инвентарь - 98.96р</t>
  </si>
  <si>
    <t>замена стояков ХВС, ГВС - 306262.00р.</t>
  </si>
  <si>
    <t>аварийное обслуживание -  24.52р.</t>
  </si>
  <si>
    <t>ремонт канализационной системы - 1062.53р.</t>
  </si>
  <si>
    <t>работы по электрикe - 446.75р.</t>
  </si>
  <si>
    <t>обслуживание КУУТЭ - 74091.60 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</si>
  <si>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381</t>
    </r>
    <r>
      <rPr>
        <b/>
        <sz val="11"/>
        <color indexed="8"/>
        <rFont val="Calibri"/>
        <family val="2"/>
        <charset val="204"/>
      </rPr>
      <t>,99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</si>
  <si>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</si>
  <si>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</si>
  <si>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</si>
  <si>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</si>
  <si>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</si>
  <si>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</si>
  <si>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</si>
  <si>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</si>
  <si>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</si>
  <si>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</si>
  <si>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10 по ул. Заречная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</si>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</sst>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9" fillId="0" borderId="6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8" fillId="0" borderId="0" xfId="0" applyFont="1" applyFill="1" applyAlignment="1">
      <alignment horizontal="center"/>
    </xf>
    <xf numFmtId="0" fontId="16" fillId="0" borderId="2" xfId="0" applyFont="1" applyFill="1" applyBorder="1"/>
    <xf numFmtId="0" fontId="16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6" fillId="0" borderId="0" xfId="0" applyFont="1" applyFill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" fillId="0" borderId="0" xfId="1"/>
    <xf numFmtId="0" fontId="1" fillId="0" borderId="0" xfId="1" applyFont="1"/>
    <xf numFmtId="2" fontId="17" fillId="0" borderId="13" xfId="1" applyNumberFormat="1" applyFont="1" applyFill="1" applyBorder="1" applyAlignment="1">
      <alignment horizontal="center" vertical="center"/>
    </xf>
    <xf numFmtId="2" fontId="17" fillId="2" borderId="13" xfId="1" applyNumberFormat="1" applyFont="1" applyFill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K52"/>
  <sheetViews>
    <sheetView topLeftCell="C19" zoomScaleNormal="100" workbookViewId="0">
      <selection activeCell="F29" sqref="F29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85546875" style="2" customWidth="1"/>
    <col min="4" max="4" width="12.57031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3.42578125" style="2" customWidth="1"/>
    <col min="10" max="10" width="0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43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1" ht="12.75" customHeight="1" x14ac:dyDescent="0.2">
      <c r="C17" s="31"/>
      <c r="D17" s="31"/>
      <c r="E17" s="30"/>
      <c r="F17" s="30"/>
      <c r="G17" s="30"/>
      <c r="H17" s="30"/>
      <c r="I17" s="30"/>
    </row>
    <row r="18" spans="3:11" ht="12.75" customHeight="1" x14ac:dyDescent="0.2">
      <c r="C18" s="31"/>
      <c r="D18" s="31"/>
      <c r="E18" s="30"/>
      <c r="F18" s="30"/>
      <c r="G18" s="30"/>
      <c r="H18" s="30"/>
      <c r="I18" s="30"/>
    </row>
    <row r="19" spans="3:11" ht="14.25" x14ac:dyDescent="0.2">
      <c r="C19" s="37" t="s">
        <v>42</v>
      </c>
      <c r="D19" s="37"/>
      <c r="E19" s="37"/>
      <c r="F19" s="37"/>
      <c r="G19" s="37"/>
      <c r="H19" s="37"/>
      <c r="I19" s="37"/>
    </row>
    <row r="20" spans="3:11" x14ac:dyDescent="0.2">
      <c r="C20" s="38" t="s">
        <v>41</v>
      </c>
      <c r="D20" s="38"/>
      <c r="E20" s="38"/>
      <c r="F20" s="38"/>
      <c r="G20" s="38"/>
      <c r="H20" s="38"/>
      <c r="I20" s="38"/>
    </row>
    <row r="21" spans="3:11" x14ac:dyDescent="0.2">
      <c r="C21" s="38" t="s">
        <v>40</v>
      </c>
      <c r="D21" s="38"/>
      <c r="E21" s="38"/>
      <c r="F21" s="38"/>
      <c r="G21" s="38"/>
      <c r="H21" s="38"/>
      <c r="I21" s="38"/>
    </row>
    <row r="22" spans="3:11" ht="6" customHeight="1" thickBot="1" x14ac:dyDescent="0.25">
      <c r="C22" s="39"/>
      <c r="D22" s="39"/>
      <c r="E22" s="39"/>
      <c r="F22" s="39"/>
      <c r="G22" s="39"/>
      <c r="H22" s="39"/>
      <c r="I22" s="39"/>
    </row>
    <row r="23" spans="3:11" ht="50.25" customHeight="1" thickBot="1" x14ac:dyDescent="0.25">
      <c r="C23" s="25" t="s">
        <v>30</v>
      </c>
      <c r="D23" s="28" t="s">
        <v>29</v>
      </c>
      <c r="E23" s="27" t="s">
        <v>28</v>
      </c>
      <c r="F23" s="27" t="s">
        <v>27</v>
      </c>
      <c r="G23" s="27" t="s">
        <v>26</v>
      </c>
      <c r="H23" s="27" t="s">
        <v>25</v>
      </c>
      <c r="I23" s="28" t="s">
        <v>39</v>
      </c>
    </row>
    <row r="24" spans="3:11" ht="13.5" customHeight="1" thickBot="1" x14ac:dyDescent="0.25">
      <c r="C24" s="50" t="s">
        <v>38</v>
      </c>
      <c r="D24" s="51"/>
      <c r="E24" s="51"/>
      <c r="F24" s="51"/>
      <c r="G24" s="51"/>
      <c r="H24" s="51"/>
      <c r="I24" s="52"/>
    </row>
    <row r="25" spans="3:11" ht="13.5" customHeight="1" thickBot="1" x14ac:dyDescent="0.25">
      <c r="C25" s="13" t="s">
        <v>37</v>
      </c>
      <c r="D25" s="17">
        <v>210962.00000000023</v>
      </c>
      <c r="E25" s="21">
        <v>1421252.38</v>
      </c>
      <c r="F25" s="21">
        <f>1335582.93+207.18</f>
        <v>1335790.1099999999</v>
      </c>
      <c r="G25" s="21">
        <v>1474883.19</v>
      </c>
      <c r="H25" s="21">
        <f>+D25+E25-F25</f>
        <v>296424.27000000025</v>
      </c>
      <c r="I25" s="44" t="s">
        <v>36</v>
      </c>
      <c r="K25" s="20">
        <f>194396.58-574.23+37090.01</f>
        <v>230912.36</v>
      </c>
    </row>
    <row r="26" spans="3:11" ht="13.5" customHeight="1" thickBot="1" x14ac:dyDescent="0.25">
      <c r="C26" s="13" t="s">
        <v>35</v>
      </c>
      <c r="D26" s="17">
        <v>82195.129999999888</v>
      </c>
      <c r="E26" s="16">
        <v>343072.77</v>
      </c>
      <c r="F26" s="16">
        <v>285032.71999999997</v>
      </c>
      <c r="G26" s="21">
        <v>409409.83</v>
      </c>
      <c r="H26" s="21">
        <f>+D26+E26-F26</f>
        <v>140235.17999999993</v>
      </c>
      <c r="I26" s="45"/>
      <c r="K26" s="1">
        <f>19720.79+84103.59-12782.85</f>
        <v>91041.53</v>
      </c>
    </row>
    <row r="27" spans="3:11" ht="13.5" customHeight="1" thickBot="1" x14ac:dyDescent="0.25">
      <c r="C27" s="13" t="s">
        <v>34</v>
      </c>
      <c r="D27" s="17">
        <v>43852.349999999977</v>
      </c>
      <c r="E27" s="16">
        <v>297837.11</v>
      </c>
      <c r="F27" s="16">
        <v>256759.73</v>
      </c>
      <c r="G27" s="21">
        <v>241388.34</v>
      </c>
      <c r="H27" s="21">
        <f>+D27+E27-F27</f>
        <v>84929.729999999952</v>
      </c>
      <c r="I27" s="45"/>
      <c r="K27" s="1">
        <f>1.86+45236.16-4129.93+5251.03</f>
        <v>46359.12</v>
      </c>
    </row>
    <row r="28" spans="3:11" ht="13.5" customHeight="1" thickBot="1" x14ac:dyDescent="0.25">
      <c r="C28" s="13" t="s">
        <v>33</v>
      </c>
      <c r="D28" s="17">
        <v>27035.060000000085</v>
      </c>
      <c r="E28" s="16">
        <v>190560.15</v>
      </c>
      <c r="F28" s="16">
        <v>161524.65</v>
      </c>
      <c r="G28" s="21">
        <v>171373.02</v>
      </c>
      <c r="H28" s="21">
        <f>+D28+E28-F28</f>
        <v>56070.560000000085</v>
      </c>
      <c r="I28" s="45"/>
      <c r="K28" s="1">
        <f>1529.23+16063.08-1440.79+1968.45+11303.31-1762.22</f>
        <v>27661.059999999998</v>
      </c>
    </row>
    <row r="29" spans="3:11" ht="13.5" customHeight="1" thickBot="1" x14ac:dyDescent="0.25">
      <c r="C29" s="13" t="s">
        <v>32</v>
      </c>
      <c r="D29" s="17">
        <v>2582.8100000000049</v>
      </c>
      <c r="E29" s="16">
        <f>1251.49+521.89+8214.9</f>
        <v>9988.2799999999988</v>
      </c>
      <c r="F29" s="16">
        <f>7647.01+0.22+621.45+1324.24+75</f>
        <v>9667.92</v>
      </c>
      <c r="G29" s="21">
        <f>+E29</f>
        <v>9988.2799999999988</v>
      </c>
      <c r="H29" s="21">
        <f>+D29+E29-F29</f>
        <v>2903.1700000000037</v>
      </c>
      <c r="I29" s="46"/>
      <c r="K29" s="1">
        <f>426.86+0.31+8.1+2989.96+556.09-266.31</f>
        <v>3715.01</v>
      </c>
    </row>
    <row r="30" spans="3:11" ht="13.5" customHeight="1" thickBot="1" x14ac:dyDescent="0.25">
      <c r="C30" s="13" t="s">
        <v>7</v>
      </c>
      <c r="D30" s="12">
        <f>SUM(D25:D29)</f>
        <v>366627.35000000015</v>
      </c>
      <c r="E30" s="12">
        <f>SUM(E25:E29)</f>
        <v>2262710.6899999995</v>
      </c>
      <c r="F30" s="12">
        <f>SUM(F25:F29)</f>
        <v>2048775.1299999997</v>
      </c>
      <c r="G30" s="12">
        <f>SUM(G25:G29)</f>
        <v>2307042.6599999997</v>
      </c>
      <c r="H30" s="12">
        <f>SUM(H25:H29)</f>
        <v>580562.91000000027</v>
      </c>
      <c r="I30" s="29"/>
    </row>
    <row r="31" spans="3:11" ht="13.5" customHeight="1" thickBot="1" x14ac:dyDescent="0.25">
      <c r="C31" s="47" t="s">
        <v>31</v>
      </c>
      <c r="D31" s="47"/>
      <c r="E31" s="47"/>
      <c r="F31" s="47"/>
      <c r="G31" s="47"/>
      <c r="H31" s="47"/>
      <c r="I31" s="47"/>
    </row>
    <row r="32" spans="3:11" ht="54" customHeight="1" thickBot="1" x14ac:dyDescent="0.25">
      <c r="C32" s="19" t="s">
        <v>30</v>
      </c>
      <c r="D32" s="28" t="s">
        <v>29</v>
      </c>
      <c r="E32" s="27" t="s">
        <v>28</v>
      </c>
      <c r="F32" s="27" t="s">
        <v>27</v>
      </c>
      <c r="G32" s="27" t="s">
        <v>26</v>
      </c>
      <c r="H32" s="27" t="s">
        <v>25</v>
      </c>
      <c r="I32" s="26" t="s">
        <v>24</v>
      </c>
    </row>
    <row r="33" spans="3:11" ht="23.25" customHeight="1" thickBot="1" x14ac:dyDescent="0.25">
      <c r="C33" s="25" t="s">
        <v>23</v>
      </c>
      <c r="D33" s="24">
        <v>95403.439999999944</v>
      </c>
      <c r="E33" s="15">
        <v>985968.96</v>
      </c>
      <c r="F33" s="15">
        <v>943464.2</v>
      </c>
      <c r="G33" s="15">
        <f>+E33</f>
        <v>985968.96</v>
      </c>
      <c r="H33" s="15">
        <f t="shared" ref="H33:H42" si="0">+D33+E33-F33</f>
        <v>137908.19999999995</v>
      </c>
      <c r="I33" s="48" t="s">
        <v>22</v>
      </c>
      <c r="J33" s="23">
        <f>43.77-0.02+97859.52+181.7-0.1-D33</f>
        <v>2681.4300000000512</v>
      </c>
      <c r="K33" s="23">
        <f>747.32+3127.44+99615.28-H33</f>
        <v>-34418.15999999996</v>
      </c>
    </row>
    <row r="34" spans="3:11" ht="14.25" customHeight="1" thickBot="1" x14ac:dyDescent="0.25">
      <c r="C34" s="13" t="s">
        <v>21</v>
      </c>
      <c r="D34" s="17">
        <v>25515.829999999958</v>
      </c>
      <c r="E34" s="21">
        <v>265509.19</v>
      </c>
      <c r="F34" s="21">
        <v>254157.24</v>
      </c>
      <c r="G34" s="15">
        <v>381986.36</v>
      </c>
      <c r="H34" s="15">
        <f t="shared" si="0"/>
        <v>36867.77999999997</v>
      </c>
      <c r="I34" s="49"/>
      <c r="J34" s="23"/>
    </row>
    <row r="35" spans="3:11" ht="13.5" customHeight="1" thickBot="1" x14ac:dyDescent="0.25">
      <c r="C35" s="19" t="s">
        <v>20</v>
      </c>
      <c r="D35" s="22">
        <v>1095.6499999998905</v>
      </c>
      <c r="E35" s="21"/>
      <c r="F35" s="21">
        <v>94.2</v>
      </c>
      <c r="G35" s="15"/>
      <c r="H35" s="15">
        <f t="shared" si="0"/>
        <v>1001.4499999998905</v>
      </c>
      <c r="I35" s="11"/>
    </row>
    <row r="36" spans="3:11" ht="12.75" hidden="1" customHeight="1" thickBot="1" x14ac:dyDescent="0.25">
      <c r="C36" s="13" t="s">
        <v>19</v>
      </c>
      <c r="D36" s="17">
        <v>0</v>
      </c>
      <c r="E36" s="21"/>
      <c r="F36" s="21"/>
      <c r="G36" s="15"/>
      <c r="H36" s="15">
        <f t="shared" si="0"/>
        <v>0</v>
      </c>
      <c r="I36" s="18" t="s">
        <v>18</v>
      </c>
    </row>
    <row r="37" spans="3:11" ht="20.25" customHeight="1" thickBot="1" x14ac:dyDescent="0.25">
      <c r="C37" s="13" t="s">
        <v>17</v>
      </c>
      <c r="D37" s="17">
        <v>27462.429999999818</v>
      </c>
      <c r="E37" s="21">
        <v>288917.88</v>
      </c>
      <c r="F37" s="21">
        <v>276142.09000000003</v>
      </c>
      <c r="G37" s="15">
        <v>868768.87</v>
      </c>
      <c r="H37" s="15">
        <f t="shared" si="0"/>
        <v>40238.219999999797</v>
      </c>
      <c r="I37" s="14" t="s">
        <v>16</v>
      </c>
      <c r="J37" s="1">
        <f>23670.86+4509.11</f>
        <v>28179.97</v>
      </c>
      <c r="K37" s="20">
        <f>4949.41+2678.28+21426.41</f>
        <v>29054.1</v>
      </c>
    </row>
    <row r="38" spans="3:11" ht="24.75" customHeight="1" thickBot="1" x14ac:dyDescent="0.25">
      <c r="C38" s="13" t="s">
        <v>15</v>
      </c>
      <c r="D38" s="17">
        <v>5614.0500000000029</v>
      </c>
      <c r="E38" s="16">
        <v>60708.51</v>
      </c>
      <c r="F38" s="16">
        <v>57906.44</v>
      </c>
      <c r="G38" s="15">
        <f>+E38</f>
        <v>60708.51</v>
      </c>
      <c r="H38" s="15">
        <f t="shared" si="0"/>
        <v>8416.1199999999953</v>
      </c>
      <c r="I38" s="14" t="s">
        <v>14</v>
      </c>
    </row>
    <row r="39" spans="3:11" ht="13.5" customHeight="1" thickBot="1" x14ac:dyDescent="0.25">
      <c r="C39" s="19" t="s">
        <v>13</v>
      </c>
      <c r="D39" s="17">
        <v>13.899999999997817</v>
      </c>
      <c r="E39" s="16">
        <f>11622.74+717.23</f>
        <v>12339.97</v>
      </c>
      <c r="F39" s="16">
        <f>10360.5-19.38</f>
        <v>10341.120000000001</v>
      </c>
      <c r="G39" s="15">
        <f>+E39</f>
        <v>12339.97</v>
      </c>
      <c r="H39" s="15">
        <f t="shared" si="0"/>
        <v>2012.7499999999964</v>
      </c>
      <c r="I39" s="14"/>
      <c r="J39" s="1">
        <v>247.06</v>
      </c>
      <c r="K39" s="20">
        <f>159.47+2599.31-163.38</f>
        <v>2595.3999999999996</v>
      </c>
    </row>
    <row r="40" spans="3:11" ht="13.5" customHeight="1" thickBot="1" x14ac:dyDescent="0.25">
      <c r="C40" s="19" t="s">
        <v>12</v>
      </c>
      <c r="D40" s="17">
        <v>2606.0500000000029</v>
      </c>
      <c r="E40" s="16">
        <f>43889.15+11363.85</f>
        <v>55253</v>
      </c>
      <c r="F40" s="16">
        <f>40839.58+10312.23</f>
        <v>51151.81</v>
      </c>
      <c r="G40" s="15">
        <f>+E40</f>
        <v>55253</v>
      </c>
      <c r="H40" s="15">
        <f t="shared" si="0"/>
        <v>6707.2400000000052</v>
      </c>
      <c r="I40" s="14" t="s">
        <v>11</v>
      </c>
      <c r="K40" s="20"/>
    </row>
    <row r="41" spans="3:11" ht="13.5" customHeight="1" thickBot="1" x14ac:dyDescent="0.25">
      <c r="C41" s="19" t="s">
        <v>10</v>
      </c>
      <c r="D41" s="17">
        <v>17773.069999999978</v>
      </c>
      <c r="E41" s="16">
        <v>118348.8</v>
      </c>
      <c r="F41" s="16">
        <v>120238.77</v>
      </c>
      <c r="G41" s="15">
        <f>+E41</f>
        <v>118348.8</v>
      </c>
      <c r="H41" s="15">
        <f t="shared" si="0"/>
        <v>15883.099999999991</v>
      </c>
      <c r="I41" s="18"/>
    </row>
    <row r="42" spans="3:11" ht="13.5" hidden="1" customHeight="1" thickBot="1" x14ac:dyDescent="0.25">
      <c r="C42" s="13" t="s">
        <v>9</v>
      </c>
      <c r="D42" s="17">
        <v>0</v>
      </c>
      <c r="E42" s="16"/>
      <c r="F42" s="16"/>
      <c r="G42" s="15">
        <f>+E42</f>
        <v>0</v>
      </c>
      <c r="H42" s="15">
        <f t="shared" si="0"/>
        <v>0</v>
      </c>
      <c r="I42" s="14" t="s">
        <v>8</v>
      </c>
    </row>
    <row r="43" spans="3:11" s="10" customFormat="1" ht="13.5" customHeight="1" thickBot="1" x14ac:dyDescent="0.25">
      <c r="C43" s="13" t="s">
        <v>7</v>
      </c>
      <c r="D43" s="12">
        <f>SUM(D33:D42)</f>
        <v>175484.41999999961</v>
      </c>
      <c r="E43" s="12">
        <f>SUM(E33:E42)</f>
        <v>1787046.3099999998</v>
      </c>
      <c r="F43" s="12">
        <f>SUM(F33:F42)</f>
        <v>1713495.87</v>
      </c>
      <c r="G43" s="12">
        <f>SUM(G33:G42)</f>
        <v>2483374.4699999997</v>
      </c>
      <c r="H43" s="12">
        <f>SUM(H33:H42)</f>
        <v>249034.85999999958</v>
      </c>
      <c r="I43" s="11"/>
    </row>
    <row r="44" spans="3:11" ht="13.5" customHeight="1" thickBot="1" x14ac:dyDescent="0.25">
      <c r="C44" s="40" t="s">
        <v>6</v>
      </c>
      <c r="D44" s="40"/>
      <c r="E44" s="40"/>
      <c r="F44" s="40"/>
      <c r="G44" s="40"/>
      <c r="H44" s="40"/>
      <c r="I44" s="40"/>
    </row>
    <row r="45" spans="3:11" ht="25.5" customHeight="1" thickBot="1" x14ac:dyDescent="0.25">
      <c r="C45" s="9" t="s">
        <v>5</v>
      </c>
      <c r="D45" s="41" t="s">
        <v>4</v>
      </c>
      <c r="E45" s="42"/>
      <c r="F45" s="42"/>
      <c r="G45" s="42"/>
      <c r="H45" s="43"/>
      <c r="I45" s="8" t="s">
        <v>3</v>
      </c>
    </row>
    <row r="46" spans="3:11" ht="19.5" customHeight="1" x14ac:dyDescent="0.3">
      <c r="C46" s="7" t="s">
        <v>2</v>
      </c>
      <c r="D46" s="7"/>
      <c r="E46" s="7"/>
      <c r="F46" s="7"/>
      <c r="G46" s="7"/>
      <c r="H46" s="6">
        <f>+H30+H43</f>
        <v>829597.76999999979</v>
      </c>
    </row>
    <row r="47" spans="3:11" ht="15" hidden="1" x14ac:dyDescent="0.25">
      <c r="C47" s="5" t="s">
        <v>1</v>
      </c>
      <c r="D47" s="5"/>
    </row>
    <row r="48" spans="3:11" x14ac:dyDescent="0.2">
      <c r="C48" s="1"/>
      <c r="D48" s="1"/>
      <c r="E48" s="1"/>
      <c r="F48" s="1"/>
      <c r="G48" s="1"/>
      <c r="H48" s="1"/>
    </row>
    <row r="49" spans="3:8" ht="15" customHeight="1" x14ac:dyDescent="0.25">
      <c r="C49" s="5"/>
      <c r="D49" s="4"/>
      <c r="E49" s="4"/>
      <c r="F49" s="4"/>
    </row>
    <row r="50" spans="3:8" hidden="1" x14ac:dyDescent="0.2">
      <c r="D50" s="3"/>
      <c r="H50" s="2">
        <f>40238.22+8416.12+2023.22-10.47+36867.78+1001.45+137908.2+15883.1+5327.97+1379.27</f>
        <v>249034.86000000002</v>
      </c>
    </row>
    <row r="51" spans="3:8" hidden="1" x14ac:dyDescent="0.2">
      <c r="H51" s="3">
        <f>+H43-H50</f>
        <v>-4.3655745685100555E-10</v>
      </c>
    </row>
    <row r="52" spans="3:8" x14ac:dyDescent="0.2">
      <c r="C52" s="2" t="s">
        <v>0</v>
      </c>
      <c r="E52" s="3">
        <f>+E30+E43+5580</f>
        <v>4055336.9999999991</v>
      </c>
      <c r="F52" s="3"/>
      <c r="G52" s="3">
        <f>+G30+G43</f>
        <v>4790417.129999999</v>
      </c>
    </row>
  </sheetData>
  <mergeCells count="10">
    <mergeCell ref="D45:H45"/>
    <mergeCell ref="I25:I29"/>
    <mergeCell ref="C31:I31"/>
    <mergeCell ref="I33:I34"/>
    <mergeCell ref="C24:I24"/>
    <mergeCell ref="C19:I19"/>
    <mergeCell ref="C20:I20"/>
    <mergeCell ref="C21:I21"/>
    <mergeCell ref="C22:I22"/>
    <mergeCell ref="C44:I44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abSelected="1" topLeftCell="A13" zoomScaleNormal="100" zoomScaleSheetLayoutView="120" workbookViewId="0">
      <selection activeCell="G27" sqref="G27:G28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0" t="s">
        <v>63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62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61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8" t="s">
        <v>60</v>
      </c>
      <c r="B16" s="58" t="s">
        <v>59</v>
      </c>
      <c r="C16" s="58" t="s">
        <v>58</v>
      </c>
      <c r="D16" s="58" t="s">
        <v>57</v>
      </c>
      <c r="E16" s="58" t="s">
        <v>56</v>
      </c>
      <c r="F16" s="59" t="s">
        <v>55</v>
      </c>
      <c r="G16" s="59" t="s">
        <v>54</v>
      </c>
      <c r="H16" s="58" t="s">
        <v>53</v>
      </c>
      <c r="I16" s="58" t="s">
        <v>52</v>
      </c>
    </row>
    <row r="17" spans="1:9" x14ac:dyDescent="0.25">
      <c r="A17" s="57" t="s">
        <v>51</v>
      </c>
      <c r="B17" s="56">
        <v>191.75113999999999</v>
      </c>
      <c r="C17" s="55"/>
      <c r="D17" s="55">
        <v>265.50918999999999</v>
      </c>
      <c r="E17" s="55">
        <v>254.15724</v>
      </c>
      <c r="F17" s="55">
        <v>5.58</v>
      </c>
      <c r="G17" s="55">
        <v>381.98635999999999</v>
      </c>
      <c r="H17" s="55">
        <v>36.867780000000003</v>
      </c>
      <c r="I17" s="55">
        <f>B17+D17+F17-G17</f>
        <v>80.853969999999947</v>
      </c>
    </row>
    <row r="19" spans="1:9" x14ac:dyDescent="0.25">
      <c r="A19" s="54" t="s">
        <v>50</v>
      </c>
    </row>
    <row r="20" spans="1:9" x14ac:dyDescent="0.25">
      <c r="A20" s="53" t="s">
        <v>49</v>
      </c>
    </row>
    <row r="21" spans="1:9" x14ac:dyDescent="0.25">
      <c r="A21" s="53" t="s">
        <v>48</v>
      </c>
    </row>
    <row r="22" spans="1:9" x14ac:dyDescent="0.25">
      <c r="A22" s="53" t="s">
        <v>47</v>
      </c>
    </row>
    <row r="23" spans="1:9" x14ac:dyDescent="0.25">
      <c r="A23" s="53" t="s">
        <v>46</v>
      </c>
    </row>
    <row r="24" spans="1:9" x14ac:dyDescent="0.25">
      <c r="A24" s="53" t="s">
        <v>45</v>
      </c>
    </row>
    <row r="25" spans="1:9" x14ac:dyDescent="0.25">
      <c r="A25" s="53" t="s">
        <v>44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Заречная10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2019-03-19T08:55:45Z</dcterms:created>
  <dcterms:modified xsi:type="dcterms:W3CDTF">2019-03-20T08:17:21Z</dcterms:modified>
</cp:coreProperties>
</file>