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2"/>
  </bookViews>
  <sheets>
    <sheet name="Заречная7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I6" i="2" l="1"/>
  <c r="I7" i="2"/>
  <c r="G8" i="2"/>
  <c r="G9" i="2" s="1"/>
  <c r="H9" i="2"/>
  <c r="I9" i="2"/>
  <c r="G16" i="2"/>
  <c r="H19" i="2"/>
  <c r="H21" i="2"/>
  <c r="H22" i="2" s="1"/>
  <c r="H24" i="1" l="1"/>
  <c r="K24" i="1"/>
  <c r="H25" i="1"/>
  <c r="K25" i="1"/>
  <c r="H26" i="1"/>
  <c r="K26" i="1"/>
  <c r="H27" i="1"/>
  <c r="K27" i="1"/>
  <c r="E28" i="1"/>
  <c r="F28" i="1"/>
  <c r="G28" i="1"/>
  <c r="H28" i="1"/>
  <c r="K28" i="1"/>
  <c r="D29" i="1"/>
  <c r="E29" i="1"/>
  <c r="F29" i="1"/>
  <c r="G29" i="1"/>
  <c r="H29" i="1"/>
  <c r="H45" i="1" s="1"/>
  <c r="G32" i="1"/>
  <c r="H32" i="1"/>
  <c r="J32" i="1"/>
  <c r="K32" i="1"/>
  <c r="H33" i="1"/>
  <c r="J33" i="1"/>
  <c r="F34" i="1"/>
  <c r="H34" i="1"/>
  <c r="H35" i="1"/>
  <c r="H36" i="1"/>
  <c r="J36" i="1"/>
  <c r="K36" i="1"/>
  <c r="G37" i="1"/>
  <c r="H37" i="1"/>
  <c r="J37" i="1"/>
  <c r="G38" i="1"/>
  <c r="G42" i="1" s="1"/>
  <c r="G50" i="1" s="1"/>
  <c r="H38" i="1"/>
  <c r="J38" i="1"/>
  <c r="E39" i="1"/>
  <c r="F39" i="1"/>
  <c r="G39" i="1"/>
  <c r="H39" i="1"/>
  <c r="J39" i="1"/>
  <c r="K39" i="1"/>
  <c r="E40" i="1"/>
  <c r="F40" i="1"/>
  <c r="G40" i="1"/>
  <c r="H40" i="1"/>
  <c r="G41" i="1"/>
  <c r="H41" i="1"/>
  <c r="J41" i="1"/>
  <c r="D42" i="1"/>
  <c r="E42" i="1"/>
  <c r="F42" i="1"/>
  <c r="H42" i="1"/>
  <c r="H49" i="1"/>
  <c r="E50" i="1"/>
</calcChain>
</file>

<file path=xl/sharedStrings.xml><?xml version="1.0" encoding="utf-8"?>
<sst xmlns="http://schemas.openxmlformats.org/spreadsheetml/2006/main" count="91" uniqueCount="84">
  <si>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</si>
  <si>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</si>
  <si>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</si>
  <si>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</si>
  <si>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>Поступило от ООО "ГМК" 5580,00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</si>
  <si>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</si>
  <si>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</si>
  <si>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</si>
  <si>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</si>
  <si>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</si>
  <si>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</si>
  <si>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</si>
  <si>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</si>
  <si>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</si>
  <si>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</si>
  <si>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</si>
  <si>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</si>
  <si>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</si>
  <si>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</si>
  <si>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</si>
  <si>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</si>
  <si>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</si>
  <si>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Н/2008-9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</si>
  <si>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</si>
  <si>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</si>
  <si>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</si>
  <si>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</si>
  <si>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</si>
  <si>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</si>
  <si>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</si>
  <si>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</si>
  <si>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</si>
  <si>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</si>
  <si>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</si>
  <si>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</si>
  <si>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</si>
  <si>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ООО"СТЭК",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</si>
  <si>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</si>
  <si>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</si>
  <si>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</si>
  <si>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 по ул. Заречная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</si>
  <si>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</si>
  <si>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</si>
  <si>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</si>
  <si>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</si>
  <si>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</si>
  <si>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Перенесено со ст. "повыш.коэфф."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</si>
  <si>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</si>
  <si>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</si>
  <si>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</si>
  <si>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</si>
  <si>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</si>
  <si>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</si>
  <si>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</si>
  <si>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Изготовление энергетического паспорта</t>
  </si>
  <si>
    <t>Заречная, д.7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</si>
  <si>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</si>
  <si>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</si>
  <si>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</si>
  <si>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</si>
  <si>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</si>
  <si>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</si>
  <si>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</si>
  <si>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</si>
  <si>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капитального ремонта жилого фонда ООО "УЮТ-СЕРВИС" за 2018 год Заречная, д. 7</t>
  </si>
  <si>
    <t>расходный инвентарь - 429.34р</t>
  </si>
  <si>
    <t>Аварийное обслуживание - 2729.29р.</t>
  </si>
  <si>
    <t>косметический ремонт подъезда - 272190.58р</t>
  </si>
  <si>
    <t>смена прокладок и замена КТПР в ТП 1 - 2314.22 р.</t>
  </si>
  <si>
    <t>сменв оконых задвижек, ремонт перил, смена колен водосточных труб - 1611.21р.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</si>
  <si>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279</t>
    </r>
    <r>
      <rPr>
        <b/>
        <sz val="11"/>
        <color indexed="8"/>
        <rFont val="Calibri"/>
        <family val="2"/>
        <charset val="204"/>
      </rPr>
      <t>,27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</si>
  <si>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</si>
  <si>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</si>
  <si>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</si>
  <si>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</si>
  <si>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</si>
  <si>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</si>
  <si>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</si>
  <si>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</si>
  <si>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</si>
  <si>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</si>
  <si>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 по ул. Заречная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</si>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</sst>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0" fontId="2" fillId="0" borderId="0" xfId="1" applyFill="1"/>
    <xf numFmtId="4" fontId="18" fillId="0" borderId="13" xfId="1" applyNumberFormat="1" applyFont="1" applyFill="1" applyBorder="1"/>
    <xf numFmtId="0" fontId="2" fillId="0" borderId="14" xfId="1" applyFill="1" applyBorder="1"/>
    <xf numFmtId="0" fontId="2" fillId="0" borderId="15" xfId="1" applyFill="1" applyBorder="1"/>
    <xf numFmtId="4" fontId="2" fillId="0" borderId="13" xfId="1" applyNumberFormat="1" applyFill="1" applyBorder="1" applyAlignment="1">
      <alignment horizontal="right"/>
    </xf>
    <xf numFmtId="0" fontId="2" fillId="0" borderId="16" xfId="1" applyFill="1" applyBorder="1"/>
    <xf numFmtId="0" fontId="2" fillId="0" borderId="17" xfId="1" applyFill="1" applyBorder="1"/>
    <xf numFmtId="2" fontId="2" fillId="0" borderId="13" xfId="1" applyNumberFormat="1" applyFill="1" applyBorder="1"/>
    <xf numFmtId="4" fontId="2" fillId="0" borderId="13" xfId="1" applyNumberFormat="1" applyFill="1" applyBorder="1"/>
    <xf numFmtId="0" fontId="2" fillId="0" borderId="0" xfId="1" applyFill="1" applyBorder="1"/>
    <xf numFmtId="0" fontId="18" fillId="0" borderId="13" xfId="1" applyFont="1" applyFill="1" applyBorder="1"/>
    <xf numFmtId="0" fontId="2" fillId="0" borderId="13" xfId="1" applyFill="1" applyBorder="1"/>
    <xf numFmtId="4" fontId="19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Border="1" applyAlignment="1">
      <alignment horizontal="center"/>
    </xf>
    <xf numFmtId="4" fontId="19" fillId="0" borderId="13" xfId="1" applyNumberFormat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4" fontId="20" fillId="0" borderId="13" xfId="1" applyNumberFormat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20" fillId="0" borderId="13" xfId="1" applyFont="1" applyBorder="1" applyAlignment="1">
      <alignment horizontal="left"/>
    </xf>
    <xf numFmtId="0" fontId="20" fillId="0" borderId="19" xfId="1" applyFont="1" applyBorder="1" applyAlignment="1">
      <alignment horizontal="center"/>
    </xf>
    <xf numFmtId="0" fontId="19" fillId="0" borderId="20" xfId="1" applyFont="1" applyBorder="1" applyAlignment="1">
      <alignment horizontal="center"/>
    </xf>
    <xf numFmtId="0" fontId="20" fillId="0" borderId="20" xfId="1" applyFont="1" applyBorder="1" applyAlignment="1">
      <alignment horizontal="center" wrapText="1"/>
    </xf>
    <xf numFmtId="0" fontId="20" fillId="0" borderId="13" xfId="1" applyFont="1" applyBorder="1" applyAlignment="1">
      <alignment horizontal="center" wrapText="1"/>
    </xf>
    <xf numFmtId="0" fontId="20" fillId="0" borderId="18" xfId="1" applyFont="1" applyBorder="1" applyAlignment="1">
      <alignment horizontal="center" wrapText="1"/>
    </xf>
    <xf numFmtId="0" fontId="20" fillId="0" borderId="18" xfId="1" applyFont="1" applyBorder="1" applyAlignment="1">
      <alignment horizontal="center"/>
    </xf>
    <xf numFmtId="0" fontId="19" fillId="0" borderId="22" xfId="1" applyFont="1" applyBorder="1" applyAlignment="1">
      <alignment horizontal="center" wrapText="1"/>
    </xf>
    <xf numFmtId="0" fontId="20" fillId="0" borderId="22" xfId="1" applyFont="1" applyBorder="1" applyAlignment="1">
      <alignment horizontal="center" wrapText="1"/>
    </xf>
    <xf numFmtId="0" fontId="19" fillId="0" borderId="23" xfId="1" applyFont="1" applyBorder="1" applyAlignment="1">
      <alignment horizontal="center"/>
    </xf>
    <xf numFmtId="0" fontId="19" fillId="0" borderId="24" xfId="1" applyFont="1" applyBorder="1" applyAlignment="1">
      <alignment horizontal="center"/>
    </xf>
    <xf numFmtId="0" fontId="19" fillId="0" borderId="22" xfId="1" applyFont="1" applyBorder="1" applyAlignment="1">
      <alignment horizontal="center"/>
    </xf>
    <xf numFmtId="0" fontId="18" fillId="0" borderId="0" xfId="1" applyFont="1" applyFill="1" applyAlignment="1">
      <alignment horizont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1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17" xfId="1" applyFont="1" applyBorder="1" applyAlignment="1">
      <alignment horizontal="left" wrapText="1"/>
    </xf>
    <xf numFmtId="0" fontId="20" fillId="0" borderId="21" xfId="1" applyFont="1" applyBorder="1" applyAlignment="1">
      <alignment horizontal="left" wrapText="1"/>
    </xf>
    <xf numFmtId="0" fontId="20" fillId="0" borderId="13" xfId="1" applyFont="1" applyBorder="1" applyAlignment="1">
      <alignment horizontal="left"/>
    </xf>
    <xf numFmtId="0" fontId="18" fillId="0" borderId="0" xfId="1" applyFont="1" applyFill="1" applyAlignment="1">
      <alignment horizontal="center"/>
    </xf>
    <xf numFmtId="0" fontId="1" fillId="0" borderId="0" xfId="2"/>
    <xf numFmtId="2" fontId="18" fillId="0" borderId="13" xfId="2" applyNumberFormat="1" applyFont="1" applyFill="1" applyBorder="1" applyAlignment="1">
      <alignment horizontal="center" vertical="center"/>
    </xf>
    <xf numFmtId="2" fontId="18" fillId="2" borderId="13" xfId="2" applyNumberFormat="1" applyFont="1" applyFill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" fillId="0" borderId="13" xfId="2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50"/>
  <sheetViews>
    <sheetView topLeftCell="C31" zoomScaleNormal="100" workbookViewId="0">
      <selection activeCell="F40" sqref="F4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4.42578125" style="2" customWidth="1"/>
    <col min="9" max="9" width="2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43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4" ht="12.75" customHeight="1" x14ac:dyDescent="0.2">
      <c r="C17" s="31"/>
      <c r="D17" s="31"/>
      <c r="E17" s="30"/>
      <c r="F17" s="30"/>
      <c r="G17" s="30"/>
      <c r="H17" s="30"/>
      <c r="I17" s="30"/>
    </row>
    <row r="18" spans="3:14" ht="14.25" x14ac:dyDescent="0.2">
      <c r="C18" s="79" t="s">
        <v>42</v>
      </c>
      <c r="D18" s="79"/>
      <c r="E18" s="79"/>
      <c r="F18" s="79"/>
      <c r="G18" s="79"/>
      <c r="H18" s="79"/>
      <c r="I18" s="79"/>
    </row>
    <row r="19" spans="3:14" x14ac:dyDescent="0.2">
      <c r="C19" s="80" t="s">
        <v>41</v>
      </c>
      <c r="D19" s="80"/>
      <c r="E19" s="80"/>
      <c r="F19" s="80"/>
      <c r="G19" s="80"/>
      <c r="H19" s="80"/>
      <c r="I19" s="80"/>
    </row>
    <row r="20" spans="3:14" x14ac:dyDescent="0.2">
      <c r="C20" s="80" t="s">
        <v>40</v>
      </c>
      <c r="D20" s="80"/>
      <c r="E20" s="80"/>
      <c r="F20" s="80"/>
      <c r="G20" s="80"/>
      <c r="H20" s="80"/>
      <c r="I20" s="80"/>
    </row>
    <row r="21" spans="3:14" ht="6" customHeight="1" thickBot="1" x14ac:dyDescent="0.25">
      <c r="C21" s="85"/>
      <c r="D21" s="85"/>
      <c r="E21" s="85"/>
      <c r="F21" s="85"/>
      <c r="G21" s="85"/>
      <c r="H21" s="85"/>
      <c r="I21" s="85"/>
    </row>
    <row r="22" spans="3:14" ht="50.25" customHeight="1" thickBot="1" x14ac:dyDescent="0.25">
      <c r="C22" s="24" t="s">
        <v>30</v>
      </c>
      <c r="D22" s="27" t="s">
        <v>29</v>
      </c>
      <c r="E22" s="26" t="s">
        <v>28</v>
      </c>
      <c r="F22" s="26" t="s">
        <v>27</v>
      </c>
      <c r="G22" s="26" t="s">
        <v>26</v>
      </c>
      <c r="H22" s="26" t="s">
        <v>25</v>
      </c>
      <c r="I22" s="27" t="s">
        <v>39</v>
      </c>
    </row>
    <row r="23" spans="3:14" ht="13.5" customHeight="1" thickBot="1" x14ac:dyDescent="0.25">
      <c r="C23" s="82" t="s">
        <v>38</v>
      </c>
      <c r="D23" s="83"/>
      <c r="E23" s="83"/>
      <c r="F23" s="83"/>
      <c r="G23" s="83"/>
      <c r="H23" s="83"/>
      <c r="I23" s="84"/>
    </row>
    <row r="24" spans="3:14" ht="13.5" customHeight="1" thickBot="1" x14ac:dyDescent="0.25">
      <c r="C24" s="13" t="s">
        <v>37</v>
      </c>
      <c r="D24" s="17">
        <v>378538.22000000044</v>
      </c>
      <c r="E24" s="20">
        <v>1022102.38</v>
      </c>
      <c r="F24" s="20">
        <v>972449.63</v>
      </c>
      <c r="G24" s="20">
        <v>1042970.14</v>
      </c>
      <c r="H24" s="20">
        <f>+D24+E24-F24</f>
        <v>428190.97000000055</v>
      </c>
      <c r="I24" s="73" t="s">
        <v>36</v>
      </c>
      <c r="K24" s="29">
        <f>227016.43-18866.46+110893.18</f>
        <v>319043.15000000002</v>
      </c>
    </row>
    <row r="25" spans="3:14" ht="13.5" customHeight="1" thickBot="1" x14ac:dyDescent="0.25">
      <c r="C25" s="13" t="s">
        <v>35</v>
      </c>
      <c r="D25" s="17">
        <v>260174.03999999992</v>
      </c>
      <c r="E25" s="16">
        <v>342774.69</v>
      </c>
      <c r="F25" s="16">
        <v>321544.69</v>
      </c>
      <c r="G25" s="20">
        <v>303953.33</v>
      </c>
      <c r="H25" s="20">
        <f>+D25+E25-F25</f>
        <v>281404.03999999998</v>
      </c>
      <c r="I25" s="74"/>
      <c r="K25" s="29">
        <f>70310.95+117751.96-25438.87</f>
        <v>162624.04</v>
      </c>
    </row>
    <row r="26" spans="3:14" ht="13.5" customHeight="1" thickBot="1" x14ac:dyDescent="0.25">
      <c r="C26" s="13" t="s">
        <v>34</v>
      </c>
      <c r="D26" s="17">
        <v>146434.45000000007</v>
      </c>
      <c r="E26" s="16">
        <v>249597.52</v>
      </c>
      <c r="F26" s="16">
        <v>216822.25</v>
      </c>
      <c r="G26" s="20">
        <v>198065.46</v>
      </c>
      <c r="H26" s="20">
        <f>+D26+E26-F26</f>
        <v>179209.72000000009</v>
      </c>
      <c r="I26" s="74"/>
      <c r="K26" s="29">
        <f>3006.89+30152.8+76540.96-3201.83</f>
        <v>106498.82</v>
      </c>
    </row>
    <row r="27" spans="3:14" ht="13.5" customHeight="1" thickBot="1" x14ac:dyDescent="0.25">
      <c r="C27" s="13" t="s">
        <v>33</v>
      </c>
      <c r="D27" s="17">
        <v>92838.719999999972</v>
      </c>
      <c r="E27" s="16">
        <v>175717.48</v>
      </c>
      <c r="F27" s="16">
        <v>151592.20000000001</v>
      </c>
      <c r="G27" s="20">
        <v>135684.53</v>
      </c>
      <c r="H27" s="20">
        <f>+D27+E27-F27</f>
        <v>116963.99999999994</v>
      </c>
      <c r="I27" s="74"/>
      <c r="K27" s="1">
        <f>16638.06-2958.81+7527.98+28322.28-1486.84+10500.29</f>
        <v>58542.960000000006</v>
      </c>
    </row>
    <row r="28" spans="3:14" ht="13.5" customHeight="1" thickBot="1" x14ac:dyDescent="0.25">
      <c r="C28" s="13" t="s">
        <v>32</v>
      </c>
      <c r="D28" s="17">
        <v>3633.1500000000051</v>
      </c>
      <c r="E28" s="16">
        <f>505.49+210.77+3317.72</f>
        <v>4033.9799999999996</v>
      </c>
      <c r="F28" s="16">
        <f>3086.52+37.72+431.32+228.21+0.05</f>
        <v>3783.82</v>
      </c>
      <c r="G28" s="20">
        <f>+E28</f>
        <v>4033.9799999999996</v>
      </c>
      <c r="H28" s="20">
        <f>+D28+E28-F28</f>
        <v>3883.3100000000045</v>
      </c>
      <c r="I28" s="75"/>
      <c r="K28" s="1">
        <f>583.17+1.59+198.05+1977.71-189.96+1011.74-181.75</f>
        <v>3400.55</v>
      </c>
      <c r="N28" s="22"/>
    </row>
    <row r="29" spans="3:14" ht="13.5" customHeight="1" thickBot="1" x14ac:dyDescent="0.25">
      <c r="C29" s="13" t="s">
        <v>7</v>
      </c>
      <c r="D29" s="12">
        <f>SUM(D24:D28)</f>
        <v>881618.58000000042</v>
      </c>
      <c r="E29" s="12">
        <f>SUM(E24:E28)</f>
        <v>1794226.05</v>
      </c>
      <c r="F29" s="12">
        <f>SUM(F24:F28)</f>
        <v>1666192.59</v>
      </c>
      <c r="G29" s="12">
        <f>SUM(G24:G28)</f>
        <v>1684707.44</v>
      </c>
      <c r="H29" s="12">
        <f>SUM(H24:H28)</f>
        <v>1009652.0400000005</v>
      </c>
      <c r="I29" s="28"/>
    </row>
    <row r="30" spans="3:14" ht="13.5" customHeight="1" thickBot="1" x14ac:dyDescent="0.25">
      <c r="C30" s="81" t="s">
        <v>31</v>
      </c>
      <c r="D30" s="81"/>
      <c r="E30" s="81"/>
      <c r="F30" s="81"/>
      <c r="G30" s="81"/>
      <c r="H30" s="81"/>
      <c r="I30" s="81"/>
    </row>
    <row r="31" spans="3:14" ht="51" customHeight="1" thickBot="1" x14ac:dyDescent="0.25">
      <c r="C31" s="19" t="s">
        <v>30</v>
      </c>
      <c r="D31" s="27" t="s">
        <v>29</v>
      </c>
      <c r="E31" s="26" t="s">
        <v>28</v>
      </c>
      <c r="F31" s="26" t="s">
        <v>27</v>
      </c>
      <c r="G31" s="26" t="s">
        <v>26</v>
      </c>
      <c r="H31" s="26" t="s">
        <v>25</v>
      </c>
      <c r="I31" s="25" t="s">
        <v>24</v>
      </c>
    </row>
    <row r="32" spans="3:14" ht="20.25" customHeight="1" thickBot="1" x14ac:dyDescent="0.25">
      <c r="C32" s="24" t="s">
        <v>23</v>
      </c>
      <c r="D32" s="23">
        <v>197037.69999999995</v>
      </c>
      <c r="E32" s="15">
        <v>727554.23</v>
      </c>
      <c r="F32" s="15">
        <v>674397.65</v>
      </c>
      <c r="G32" s="15">
        <f>+E32</f>
        <v>727554.23</v>
      </c>
      <c r="H32" s="15">
        <f t="shared" ref="H32:H41" si="0">+D32+E32-F32</f>
        <v>250194.27999999991</v>
      </c>
      <c r="I32" s="76" t="s">
        <v>22</v>
      </c>
      <c r="J32" s="22">
        <f>34.23-7.01+70.79-14.49+188874.59-20866.02-D32</f>
        <v>-28945.609999999957</v>
      </c>
      <c r="K32" s="22">
        <f>12.92-7.01+26.72-14.49+181325.57-6449.49-H32</f>
        <v>-75300.059999999881</v>
      </c>
    </row>
    <row r="33" spans="3:11" ht="21.75" customHeight="1" thickBot="1" x14ac:dyDescent="0.25">
      <c r="C33" s="13" t="s">
        <v>21</v>
      </c>
      <c r="D33" s="17">
        <v>43322.640000000014</v>
      </c>
      <c r="E33" s="20">
        <v>154372.79999999999</v>
      </c>
      <c r="F33" s="20">
        <v>142818.43</v>
      </c>
      <c r="G33" s="15">
        <v>279274.64</v>
      </c>
      <c r="H33" s="15">
        <f t="shared" si="0"/>
        <v>54877.010000000009</v>
      </c>
      <c r="I33" s="77"/>
      <c r="J33" s="22">
        <f>40309.36-5375.57</f>
        <v>34933.79</v>
      </c>
    </row>
    <row r="34" spans="3:11" ht="13.5" customHeight="1" thickBot="1" x14ac:dyDescent="0.25">
      <c r="C34" s="19" t="s">
        <v>20</v>
      </c>
      <c r="D34" s="21">
        <v>9461.4699999999993</v>
      </c>
      <c r="E34" s="20"/>
      <c r="F34" s="20">
        <f>241.93+6150</f>
        <v>6391.93</v>
      </c>
      <c r="G34" s="15">
        <v>6150</v>
      </c>
      <c r="H34" s="15">
        <f t="shared" si="0"/>
        <v>3069.5399999999991</v>
      </c>
      <c r="I34" s="11"/>
    </row>
    <row r="35" spans="3:11" ht="12.75" hidden="1" customHeight="1" thickBot="1" x14ac:dyDescent="0.25">
      <c r="C35" s="13" t="s">
        <v>19</v>
      </c>
      <c r="D35" s="17">
        <v>0</v>
      </c>
      <c r="E35" s="20"/>
      <c r="F35" s="20"/>
      <c r="G35" s="15"/>
      <c r="H35" s="15">
        <f t="shared" si="0"/>
        <v>0</v>
      </c>
      <c r="I35" s="18" t="s">
        <v>18</v>
      </c>
    </row>
    <row r="36" spans="3:11" ht="25.5" customHeight="1" thickBot="1" x14ac:dyDescent="0.25">
      <c r="C36" s="13" t="s">
        <v>17</v>
      </c>
      <c r="D36" s="17">
        <v>44925.77999999997</v>
      </c>
      <c r="E36" s="20">
        <v>169181.88</v>
      </c>
      <c r="F36" s="20">
        <v>156507.9</v>
      </c>
      <c r="G36" s="15">
        <v>287309.12</v>
      </c>
      <c r="H36" s="15">
        <f t="shared" si="0"/>
        <v>57599.75999999998</v>
      </c>
      <c r="I36" s="14" t="s">
        <v>16</v>
      </c>
      <c r="J36" s="1">
        <f>26322.86-5843.45+16910.84</f>
        <v>37390.25</v>
      </c>
      <c r="K36" s="1">
        <f>9339.5+10585.01+21424.81-4217.98</f>
        <v>37131.340000000011</v>
      </c>
    </row>
    <row r="37" spans="3:11" ht="25.5" customHeight="1" thickBot="1" x14ac:dyDescent="0.25">
      <c r="C37" s="13" t="s">
        <v>15</v>
      </c>
      <c r="D37" s="17">
        <v>7595.6299999999974</v>
      </c>
      <c r="E37" s="16">
        <v>29124.35</v>
      </c>
      <c r="F37" s="16">
        <v>26761.33</v>
      </c>
      <c r="G37" s="15">
        <f>+E37</f>
        <v>29124.35</v>
      </c>
      <c r="H37" s="15">
        <f t="shared" si="0"/>
        <v>9958.6499999999942</v>
      </c>
      <c r="I37" s="14" t="s">
        <v>14</v>
      </c>
      <c r="J37" s="1">
        <f>7259.04-517.82</f>
        <v>6741.22</v>
      </c>
    </row>
    <row r="38" spans="3:11" ht="13.5" customHeight="1" thickBot="1" x14ac:dyDescent="0.25">
      <c r="C38" s="19" t="s">
        <v>13</v>
      </c>
      <c r="D38" s="17">
        <v>38404.049999999988</v>
      </c>
      <c r="E38" s="16">
        <v>89488.55</v>
      </c>
      <c r="F38" s="16">
        <v>88743.41</v>
      </c>
      <c r="G38" s="15">
        <f>+E38</f>
        <v>89488.55</v>
      </c>
      <c r="H38" s="15">
        <f t="shared" si="0"/>
        <v>39149.189999999988</v>
      </c>
      <c r="I38" s="18"/>
      <c r="J38" s="1">
        <f>30502-1244.02</f>
        <v>29257.98</v>
      </c>
    </row>
    <row r="39" spans="3:11" ht="13.5" customHeight="1" thickBot="1" x14ac:dyDescent="0.25">
      <c r="C39" s="19" t="s">
        <v>12</v>
      </c>
      <c r="D39" s="17">
        <v>53932.959999999963</v>
      </c>
      <c r="E39" s="16">
        <f>25411.3+20363.71</f>
        <v>45775.009999999995</v>
      </c>
      <c r="F39" s="16">
        <f>21064.58+16070.17-6150</f>
        <v>30984.75</v>
      </c>
      <c r="G39" s="15">
        <f>+E39</f>
        <v>45775.009999999995</v>
      </c>
      <c r="H39" s="15">
        <f t="shared" si="0"/>
        <v>68723.219999999958</v>
      </c>
      <c r="I39" s="18"/>
      <c r="J39" s="1">
        <f>4654.67+2304.91</f>
        <v>6959.58</v>
      </c>
      <c r="K39" s="1">
        <f>13552.26-445.07+27321.67-896.72</f>
        <v>39532.14</v>
      </c>
    </row>
    <row r="40" spans="3:11" ht="13.5" customHeight="1" thickBot="1" x14ac:dyDescent="0.25">
      <c r="C40" s="19" t="s">
        <v>11</v>
      </c>
      <c r="D40" s="17">
        <v>1927.4300000000003</v>
      </c>
      <c r="E40" s="16">
        <f>6689.09+1820.03</f>
        <v>8509.1200000000008</v>
      </c>
      <c r="F40" s="16">
        <f>6357.64-197.15-138.98+1760.5</f>
        <v>7782.0100000000011</v>
      </c>
      <c r="G40" s="15">
        <f>+E40</f>
        <v>8509.1200000000008</v>
      </c>
      <c r="H40" s="15">
        <f t="shared" si="0"/>
        <v>2654.54</v>
      </c>
      <c r="I40" s="18" t="s">
        <v>10</v>
      </c>
    </row>
    <row r="41" spans="3:11" ht="13.5" customHeight="1" thickBot="1" x14ac:dyDescent="0.25">
      <c r="C41" s="13" t="s">
        <v>9</v>
      </c>
      <c r="D41" s="17">
        <v>10133.110000000008</v>
      </c>
      <c r="E41" s="16">
        <v>38547.449999999997</v>
      </c>
      <c r="F41" s="16">
        <v>35334.620000000003</v>
      </c>
      <c r="G41" s="15">
        <f>+E41</f>
        <v>38547.449999999997</v>
      </c>
      <c r="H41" s="15">
        <f t="shared" si="0"/>
        <v>13345.940000000002</v>
      </c>
      <c r="I41" s="14" t="s">
        <v>8</v>
      </c>
      <c r="J41" s="1">
        <f>9676.09-684.61</f>
        <v>8991.48</v>
      </c>
    </row>
    <row r="42" spans="3:11" s="10" customFormat="1" ht="13.5" customHeight="1" thickBot="1" x14ac:dyDescent="0.25">
      <c r="C42" s="13" t="s">
        <v>7</v>
      </c>
      <c r="D42" s="12">
        <f>SUM(D32:D41)</f>
        <v>406740.7699999999</v>
      </c>
      <c r="E42" s="12">
        <f>SUM(E32:E41)</f>
        <v>1262553.3900000004</v>
      </c>
      <c r="F42" s="12">
        <f>SUM(F32:F41)</f>
        <v>1169722.0300000003</v>
      </c>
      <c r="G42" s="12">
        <f>SUM(G32:G41)</f>
        <v>1511732.4700000002</v>
      </c>
      <c r="H42" s="12">
        <f>SUM(H32:H41)</f>
        <v>499572.12999999983</v>
      </c>
      <c r="I42" s="11"/>
    </row>
    <row r="43" spans="3:11" ht="13.5" customHeight="1" thickBot="1" x14ac:dyDescent="0.25">
      <c r="C43" s="78" t="s">
        <v>6</v>
      </c>
      <c r="D43" s="78"/>
      <c r="E43" s="78"/>
      <c r="F43" s="78"/>
      <c r="G43" s="78"/>
      <c r="H43" s="78"/>
      <c r="I43" s="78"/>
    </row>
    <row r="44" spans="3:11" ht="25.5" customHeight="1" thickBot="1" x14ac:dyDescent="0.25">
      <c r="C44" s="9" t="s">
        <v>5</v>
      </c>
      <c r="D44" s="70" t="s">
        <v>4</v>
      </c>
      <c r="E44" s="71"/>
      <c r="F44" s="71"/>
      <c r="G44" s="71"/>
      <c r="H44" s="72"/>
      <c r="I44" s="8" t="s">
        <v>3</v>
      </c>
    </row>
    <row r="45" spans="3:11" ht="21" customHeight="1" x14ac:dyDescent="0.3">
      <c r="C45" s="7" t="s">
        <v>2</v>
      </c>
      <c r="D45" s="7"/>
      <c r="E45" s="7"/>
      <c r="F45" s="7"/>
      <c r="G45" s="7"/>
      <c r="H45" s="6">
        <f>+H29+H42</f>
        <v>1509224.1700000004</v>
      </c>
    </row>
    <row r="46" spans="3:11" ht="15" hidden="1" x14ac:dyDescent="0.25">
      <c r="C46" s="5" t="s">
        <v>1</v>
      </c>
      <c r="D46" s="5"/>
    </row>
    <row r="47" spans="3:11" x14ac:dyDescent="0.2">
      <c r="C47" s="1"/>
      <c r="D47" s="1"/>
      <c r="E47" s="1"/>
      <c r="F47" s="1"/>
      <c r="G47" s="1"/>
      <c r="H47" s="1"/>
    </row>
    <row r="48" spans="3:11" ht="15" customHeight="1" x14ac:dyDescent="0.25">
      <c r="C48" s="5"/>
      <c r="D48" s="4"/>
      <c r="E48" s="4"/>
      <c r="F48" s="4"/>
    </row>
    <row r="49" spans="3:8" hidden="1" x14ac:dyDescent="0.2">
      <c r="D49" s="3"/>
      <c r="H49" s="2">
        <f>57599.76+13345.94+9958.65+41618.2+20955.02+54877.01+9219.54+250194.28+39149.19+2041.39+613.15</f>
        <v>499572.13000000006</v>
      </c>
    </row>
    <row r="50" spans="3:8" x14ac:dyDescent="0.2">
      <c r="C50" s="2" t="s">
        <v>0</v>
      </c>
      <c r="D50" s="3"/>
      <c r="E50" s="3">
        <f>+E29+E42+5580</f>
        <v>3062359.4400000004</v>
      </c>
      <c r="F50" s="3"/>
      <c r="G50" s="3">
        <f>+G29+G42</f>
        <v>3196439.91</v>
      </c>
      <c r="H50" s="3"/>
    </row>
  </sheetData>
  <mergeCells count="10">
    <mergeCell ref="D44:H44"/>
    <mergeCell ref="I24:I28"/>
    <mergeCell ref="I32:I33"/>
    <mergeCell ref="C43:I43"/>
    <mergeCell ref="C18:I18"/>
    <mergeCell ref="C19:I19"/>
    <mergeCell ref="C30:I30"/>
    <mergeCell ref="C23:I23"/>
    <mergeCell ref="C21:I21"/>
    <mergeCell ref="C20:I2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J22"/>
  <sheetViews>
    <sheetView zoomScaleNormal="100" zoomScaleSheetLayoutView="120" workbookViewId="0">
      <selection activeCell="H33" sqref="H33"/>
    </sheetView>
  </sheetViews>
  <sheetFormatPr defaultRowHeight="15" x14ac:dyDescent="0.25"/>
  <cols>
    <col min="1" max="1" width="9.140625" style="37"/>
    <col min="2" max="2" width="6.28515625" style="37" customWidth="1"/>
    <col min="3" max="3" width="13" style="37" customWidth="1"/>
    <col min="4" max="4" width="7" style="37" customWidth="1"/>
    <col min="5" max="5" width="15.7109375" style="37" customWidth="1"/>
    <col min="6" max="6" width="13.5703125" style="37" customWidth="1"/>
    <col min="7" max="7" width="13.28515625" style="37" customWidth="1"/>
    <col min="8" max="8" width="14.28515625" style="37" customWidth="1"/>
    <col min="9" max="9" width="15.140625" style="37" customWidth="1"/>
    <col min="10" max="10" width="14.28515625" style="37" customWidth="1"/>
    <col min="11" max="16384" width="9.140625" style="37"/>
  </cols>
  <sheetData>
    <row r="2" spans="2:10" x14ac:dyDescent="0.25">
      <c r="B2" s="93" t="s">
        <v>64</v>
      </c>
      <c r="C2" s="93"/>
      <c r="D2" s="93"/>
      <c r="E2" s="93"/>
      <c r="F2" s="93"/>
      <c r="G2" s="93"/>
      <c r="H2" s="93"/>
      <c r="I2" s="93"/>
      <c r="J2" s="69"/>
    </row>
    <row r="3" spans="2:10" x14ac:dyDescent="0.25">
      <c r="B3" s="38"/>
      <c r="C3" s="38"/>
      <c r="D3" s="38"/>
      <c r="E3" s="38"/>
      <c r="F3" s="38"/>
      <c r="G3" s="38"/>
      <c r="H3" s="38"/>
      <c r="I3" s="38"/>
      <c r="J3" s="38"/>
    </row>
    <row r="4" spans="2:10" x14ac:dyDescent="0.25">
      <c r="C4" s="68"/>
      <c r="D4" s="67"/>
      <c r="E4" s="66"/>
      <c r="F4" s="65" t="s">
        <v>63</v>
      </c>
      <c r="G4" s="64"/>
      <c r="H4" s="86" t="s">
        <v>62</v>
      </c>
      <c r="I4" s="87"/>
      <c r="J4" s="38"/>
    </row>
    <row r="5" spans="2:10" ht="26.25" x14ac:dyDescent="0.25">
      <c r="C5" s="63" t="s">
        <v>61</v>
      </c>
      <c r="D5" s="88" t="s">
        <v>60</v>
      </c>
      <c r="E5" s="89"/>
      <c r="F5" s="62" t="s">
        <v>59</v>
      </c>
      <c r="G5" s="62" t="s">
        <v>58</v>
      </c>
      <c r="H5" s="61" t="s">
        <v>57</v>
      </c>
      <c r="I5" s="60" t="s">
        <v>56</v>
      </c>
      <c r="J5" s="38"/>
    </row>
    <row r="6" spans="2:10" ht="30" customHeight="1" x14ac:dyDescent="0.25">
      <c r="C6" s="58" t="s">
        <v>55</v>
      </c>
      <c r="D6" s="90" t="s">
        <v>54</v>
      </c>
      <c r="E6" s="91"/>
      <c r="F6" s="59"/>
      <c r="G6" s="55">
        <v>61450</v>
      </c>
      <c r="H6" s="55">
        <v>6150</v>
      </c>
      <c r="I6" s="55">
        <f>+G6-H6</f>
        <v>55300</v>
      </c>
      <c r="J6" s="38"/>
    </row>
    <row r="7" spans="2:10" hidden="1" x14ac:dyDescent="0.25">
      <c r="C7" s="58"/>
      <c r="D7" s="57"/>
      <c r="E7" s="57"/>
      <c r="F7" s="54"/>
      <c r="G7" s="55"/>
      <c r="H7" s="55"/>
      <c r="I7" s="55">
        <f>+G7-H7</f>
        <v>0</v>
      </c>
      <c r="J7" s="38"/>
    </row>
    <row r="8" spans="2:10" x14ac:dyDescent="0.25">
      <c r="C8" s="56"/>
      <c r="D8" s="92"/>
      <c r="E8" s="92"/>
      <c r="F8" s="54"/>
      <c r="G8" s="55">
        <f>H8+I8</f>
        <v>0</v>
      </c>
      <c r="H8" s="55"/>
      <c r="I8" s="55"/>
      <c r="J8" s="38"/>
    </row>
    <row r="9" spans="2:10" x14ac:dyDescent="0.25">
      <c r="C9" s="54" t="s">
        <v>53</v>
      </c>
      <c r="D9" s="51"/>
      <c r="E9" s="51"/>
      <c r="F9" s="51"/>
      <c r="G9" s="53">
        <f>SUM(G6:G8)</f>
        <v>61450</v>
      </c>
      <c r="H9" s="53">
        <f>SUM(H6:H8)</f>
        <v>6150</v>
      </c>
      <c r="I9" s="53">
        <f>SUM(I6:I8)</f>
        <v>55300</v>
      </c>
      <c r="J9" s="38"/>
    </row>
    <row r="10" spans="2:10" x14ac:dyDescent="0.25">
      <c r="B10" s="52"/>
      <c r="C10" s="51"/>
      <c r="D10" s="51"/>
      <c r="E10" s="51"/>
      <c r="F10" s="51"/>
      <c r="G10" s="50"/>
      <c r="H10" s="50"/>
      <c r="I10" s="50"/>
      <c r="J10" s="38"/>
    </row>
    <row r="11" spans="2:10" x14ac:dyDescent="0.25">
      <c r="B11" s="52"/>
      <c r="C11" s="51"/>
      <c r="D11" s="51"/>
      <c r="E11" s="51"/>
      <c r="F11" s="51"/>
      <c r="G11" s="50"/>
      <c r="H11" s="50"/>
      <c r="I11" s="50"/>
      <c r="J11" s="38"/>
    </row>
    <row r="12" spans="2:10" x14ac:dyDescent="0.25">
      <c r="B12" s="52"/>
      <c r="C12" s="51"/>
      <c r="D12" s="51"/>
      <c r="E12" s="51"/>
      <c r="F12" s="51"/>
      <c r="G12" s="50"/>
      <c r="H12" s="50"/>
      <c r="I12" s="50"/>
      <c r="J12" s="38"/>
    </row>
    <row r="13" spans="2:10" x14ac:dyDescent="0.25">
      <c r="B13" s="38"/>
      <c r="C13" s="44" t="s">
        <v>52</v>
      </c>
      <c r="D13" s="43"/>
      <c r="E13" s="43"/>
      <c r="F13" s="43"/>
      <c r="G13" s="48">
        <v>9461.4699999999993</v>
      </c>
      <c r="H13" s="38"/>
      <c r="I13" s="38"/>
      <c r="J13" s="38"/>
    </row>
    <row r="14" spans="2:10" x14ac:dyDescent="0.25">
      <c r="B14" s="38"/>
      <c r="C14" s="44" t="s">
        <v>51</v>
      </c>
      <c r="D14" s="43"/>
      <c r="E14" s="43"/>
      <c r="F14" s="43"/>
      <c r="G14" s="49"/>
      <c r="H14" s="38"/>
      <c r="I14" s="38"/>
      <c r="J14" s="38"/>
    </row>
    <row r="15" spans="2:10" x14ac:dyDescent="0.25">
      <c r="B15" s="38"/>
      <c r="C15" s="44" t="s">
        <v>50</v>
      </c>
      <c r="D15" s="43"/>
      <c r="E15" s="43"/>
      <c r="F15" s="43"/>
      <c r="G15" s="49">
        <v>241.93</v>
      </c>
      <c r="H15" s="38"/>
      <c r="I15" s="38"/>
    </row>
    <row r="16" spans="2:10" x14ac:dyDescent="0.25">
      <c r="B16" s="38"/>
      <c r="C16" s="44" t="s">
        <v>49</v>
      </c>
      <c r="D16" s="43"/>
      <c r="E16" s="43"/>
      <c r="F16" s="43"/>
      <c r="G16" s="48">
        <f>G13+G14-G15</f>
        <v>9219.5399999999991</v>
      </c>
      <c r="H16" s="38"/>
      <c r="I16" s="38"/>
    </row>
    <row r="17" spans="2:9" x14ac:dyDescent="0.25">
      <c r="B17" s="38"/>
      <c r="C17" s="47"/>
      <c r="D17" s="47"/>
      <c r="E17" s="47"/>
      <c r="F17" s="47"/>
      <c r="G17" s="47"/>
      <c r="H17" s="47"/>
      <c r="I17" s="38"/>
    </row>
    <row r="18" spans="2:9" x14ac:dyDescent="0.25">
      <c r="B18" s="38"/>
      <c r="C18" s="44" t="s">
        <v>48</v>
      </c>
      <c r="D18" s="43"/>
      <c r="E18" s="43"/>
      <c r="F18" s="43"/>
      <c r="G18" s="43"/>
      <c r="H18" s="39">
        <v>1452.74</v>
      </c>
      <c r="I18" s="38"/>
    </row>
    <row r="19" spans="2:9" x14ac:dyDescent="0.25">
      <c r="B19" s="38"/>
      <c r="C19" s="44" t="s">
        <v>47</v>
      </c>
      <c r="D19" s="43"/>
      <c r="E19" s="43"/>
      <c r="F19" s="43"/>
      <c r="G19" s="43"/>
      <c r="H19" s="46">
        <f>+G14</f>
        <v>0</v>
      </c>
      <c r="I19" s="38"/>
    </row>
    <row r="20" spans="2:9" x14ac:dyDescent="0.25">
      <c r="B20" s="38"/>
      <c r="C20" s="44" t="s">
        <v>46</v>
      </c>
      <c r="D20" s="43"/>
      <c r="E20" s="43"/>
      <c r="F20" s="43"/>
      <c r="G20" s="43"/>
      <c r="H20" s="45">
        <v>6150</v>
      </c>
      <c r="I20" s="38"/>
    </row>
    <row r="21" spans="2:9" x14ac:dyDescent="0.25">
      <c r="B21" s="38"/>
      <c r="C21" s="44" t="s">
        <v>45</v>
      </c>
      <c r="D21" s="43"/>
      <c r="E21" s="43"/>
      <c r="F21" s="43"/>
      <c r="G21" s="43"/>
      <c r="H21" s="42">
        <f>+H9</f>
        <v>6150</v>
      </c>
      <c r="I21" s="38"/>
    </row>
    <row r="22" spans="2:9" x14ac:dyDescent="0.25">
      <c r="B22" s="38"/>
      <c r="C22" s="41" t="s">
        <v>44</v>
      </c>
      <c r="D22" s="40"/>
      <c r="E22" s="40"/>
      <c r="F22" s="40"/>
      <c r="G22" s="40"/>
      <c r="H22" s="39">
        <f>H20+H18-H21</f>
        <v>1452.7399999999998</v>
      </c>
      <c r="I22" s="38"/>
    </row>
  </sheetData>
  <mergeCells count="5">
    <mergeCell ref="H4:I4"/>
    <mergeCell ref="D5:E5"/>
    <mergeCell ref="D6:E6"/>
    <mergeCell ref="D8:E8"/>
    <mergeCell ref="B2:I2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abSelected="1" topLeftCell="A14" zoomScaleNormal="100" zoomScaleSheetLayoutView="120" workbookViewId="0">
      <selection activeCell="F24" sqref="F24"/>
    </sheetView>
  </sheetViews>
  <sheetFormatPr defaultRowHeight="15" x14ac:dyDescent="0.25"/>
  <cols>
    <col min="1" max="1" width="4.5703125" style="94" customWidth="1"/>
    <col min="2" max="2" width="12.42578125" style="94" customWidth="1"/>
    <col min="3" max="3" width="13.28515625" style="94" hidden="1" customWidth="1"/>
    <col min="4" max="4" width="12.140625" style="94" customWidth="1"/>
    <col min="5" max="5" width="13.5703125" style="94" customWidth="1"/>
    <col min="6" max="6" width="13.28515625" style="94" customWidth="1"/>
    <col min="7" max="7" width="14.28515625" style="94" customWidth="1"/>
    <col min="8" max="8" width="15.140625" style="94" customWidth="1"/>
    <col min="9" max="9" width="14.28515625" style="94" customWidth="1"/>
    <col min="10" max="16384" width="9.140625" style="94"/>
  </cols>
  <sheetData>
    <row r="13" spans="1:9" x14ac:dyDescent="0.25">
      <c r="A13" s="100" t="s">
        <v>83</v>
      </c>
      <c r="B13" s="100"/>
      <c r="C13" s="100"/>
      <c r="D13" s="100"/>
      <c r="E13" s="100"/>
      <c r="F13" s="100"/>
      <c r="G13" s="100"/>
      <c r="H13" s="100"/>
      <c r="I13" s="100"/>
    </row>
    <row r="14" spans="1:9" x14ac:dyDescent="0.25">
      <c r="A14" s="100" t="s">
        <v>82</v>
      </c>
      <c r="B14" s="100"/>
      <c r="C14" s="100"/>
      <c r="D14" s="100"/>
      <c r="E14" s="100"/>
      <c r="F14" s="100"/>
      <c r="G14" s="100"/>
      <c r="H14" s="100"/>
      <c r="I14" s="100"/>
    </row>
    <row r="15" spans="1:9" x14ac:dyDescent="0.25">
      <c r="A15" s="100" t="s">
        <v>81</v>
      </c>
      <c r="B15" s="100"/>
      <c r="C15" s="100"/>
      <c r="D15" s="100"/>
      <c r="E15" s="100"/>
      <c r="F15" s="100"/>
      <c r="G15" s="100"/>
      <c r="H15" s="100"/>
      <c r="I15" s="100"/>
    </row>
    <row r="16" spans="1:9" ht="60" x14ac:dyDescent="0.25">
      <c r="A16" s="98" t="s">
        <v>80</v>
      </c>
      <c r="B16" s="98" t="s">
        <v>79</v>
      </c>
      <c r="C16" s="98" t="s">
        <v>78</v>
      </c>
      <c r="D16" s="98" t="s">
        <v>77</v>
      </c>
      <c r="E16" s="98" t="s">
        <v>76</v>
      </c>
      <c r="F16" s="99" t="s">
        <v>75</v>
      </c>
      <c r="G16" s="99" t="s">
        <v>74</v>
      </c>
      <c r="H16" s="98" t="s">
        <v>73</v>
      </c>
      <c r="I16" s="98" t="s">
        <v>72</v>
      </c>
    </row>
    <row r="17" spans="1:9" x14ac:dyDescent="0.25">
      <c r="A17" s="97" t="s">
        <v>71</v>
      </c>
      <c r="B17" s="96">
        <v>576.68988000000002</v>
      </c>
      <c r="C17" s="96"/>
      <c r="D17" s="96">
        <v>154.37280000000001</v>
      </c>
      <c r="E17" s="96">
        <v>142.81843000000001</v>
      </c>
      <c r="F17" s="96">
        <v>5.58</v>
      </c>
      <c r="G17" s="96">
        <v>279.27463999999998</v>
      </c>
      <c r="H17" s="95">
        <v>54.877009999999999</v>
      </c>
      <c r="I17" s="95">
        <f>B17+D17+F17-G17</f>
        <v>457.36804000000006</v>
      </c>
    </row>
    <row r="19" spans="1:9" x14ac:dyDescent="0.25">
      <c r="A19" s="94" t="s">
        <v>70</v>
      </c>
    </row>
    <row r="20" spans="1:9" x14ac:dyDescent="0.25">
      <c r="A20" s="94" t="s">
        <v>69</v>
      </c>
    </row>
    <row r="21" spans="1:9" x14ac:dyDescent="0.25">
      <c r="A21" s="94" t="s">
        <v>68</v>
      </c>
    </row>
    <row r="22" spans="1:9" x14ac:dyDescent="0.25">
      <c r="A22" s="94" t="s">
        <v>67</v>
      </c>
    </row>
    <row r="23" spans="1:9" x14ac:dyDescent="0.25">
      <c r="A23" s="94" t="s">
        <v>66</v>
      </c>
    </row>
    <row r="24" spans="1:9" x14ac:dyDescent="0.25">
      <c r="A24" s="94" t="s">
        <v>65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Заречная7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2019-03-19T08:55:21Z</dcterms:created>
  <dcterms:modified xsi:type="dcterms:W3CDTF">2019-03-20T08:16:59Z</dcterms:modified>
</cp:coreProperties>
</file>