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<sst xmlns="http://schemas.openxmlformats.org/spreadsheetml/2006/main" count="97" uniqueCount="89">
  <si>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</si>
  <si>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</si>
  <si>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</si>
  <si>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</si>
  <si>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</si>
  <si>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</si>
  <si>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Перечислено поставщику услуг</t>
  </si>
  <si>
    <t>Задолженность населения на 01.01.2010г, (руб.)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</si>
  <si>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</si>
  <si>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</si>
  <si>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</si>
  <si>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</si>
  <si>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</si>
  <si>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</si>
  <si>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</si>
  <si>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</si>
  <si>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Перечислено подрядчику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</si>
  <si>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</si>
  <si>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</si>
  <si>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</si>
  <si>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</si>
  <si>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</si>
  <si>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</si>
  <si>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</si>
  <si>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</si>
  <si>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</si>
  <si>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</si>
  <si>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</si>
  <si>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Общая задолженность по дому  на 01.01.2010г.</t>
  </si>
  <si>
    <t>Сумма задолженности с учетом произведенных затрат по капитальному ремонту на 01.01.2010г.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</si>
  <si>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</si>
  <si>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</si>
  <si>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</si>
  <si>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</si>
  <si>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</si>
  <si>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</si>
  <si>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</si>
  <si>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t>Переходящий остаток,                     тыс.руб.</t>
  </si>
  <si>
    <t>1.</t>
  </si>
  <si>
    <t xml:space="preserve"> - подготовка дома к сезонной эксплуатации </t>
  </si>
  <si>
    <t xml:space="preserve"> - аварийные работы </t>
  </si>
  <si>
    <t>ООО"ЦБИ"</t>
  </si>
  <si>
    <t>ОАО "Сертоловский Водоканал"</t>
  </si>
  <si>
    <t>ОАО"Экотранс"</t>
  </si>
  <si>
    <t>ООО"ПСФ"Энергорос"</t>
  </si>
  <si>
    <t xml:space="preserve"> - остекление - 1.7 м2</t>
  </si>
  <si>
    <t>имущества жилого дома № 14  по ул. Березовая с 01.01.2009г. по 31.12.2009г.</t>
  </si>
  <si>
    <t>ООО "УЮТ-СЕРВИС", договор управления № Н/2008-63 от 01.05.2008г.</t>
  </si>
  <si>
    <t>№ 14 по ул. Березовая с 01.01.2009г. по 31.12.2009г.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</si>
  <si>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41.64</t>
    </r>
    <r>
      <rPr>
        <sz val="11"/>
        <color theme="1"/>
        <rFont val="Calibri"/>
        <family val="2"/>
      </rPr>
      <t xml:space="preserve"> тыс.рублей, в том числе:</t>
    </r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</si>
  <si>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</si>
  <si>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</si>
  <si>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</si>
  <si>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</si>
  <si>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</si>
  <si>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мкр.Сертолово-2, ул. Березовая, д. 14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</si>
  <si>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</si>
  <si>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</si>
  <si>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</si>
  <si>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</si>
  <si>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</si>
  <si>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</si>
  <si>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</si>
  <si>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</si>
  <si>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</si>
  <si>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</si>
  <si>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</si>
  <si>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</si>
  <si>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</si>
  <si>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</si>
  <si>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</si>
  <si>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</si>
  <si>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ул.Березовая,д.14</t>
  </si>
  <si>
    <t>капитальный ремонт сетей холодного водоснабжения</t>
  </si>
  <si>
    <t>190 м.п.</t>
  </si>
  <si>
    <t>капитальный ремонт кровли</t>
  </si>
  <si>
    <t>451 кв.м.</t>
  </si>
  <si>
    <t>технический надзор</t>
  </si>
  <si>
    <t>Всего</t>
  </si>
  <si>
    <t>№ п/п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</si>
  <si>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</si>
  <si>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</si>
  <si>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</si>
  <si>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Доля МО Сертолово, руб.</t>
  </si>
  <si>
    <t>Задолженность населения на 01.01.2010г., руб.</t>
  </si>
  <si>
    <t>Остаток средств  на лицевом счете на 01.01.2009г., руб.</t>
  </si>
  <si>
    <t>Оплачено населением и МО Сертолово за 2009 год, руб.</t>
  </si>
  <si>
    <t>Израсходованно, руб.</t>
  </si>
  <si>
    <t>Остаток средств  на лицевом счете на 01.01.2010г.,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</si>
</sst>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1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12" fillId="33" borderId="0" xfId="0" applyNumberFormat="1" applyFont="1" applyFill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right" vertical="top" wrapText="1"/>
    </xf>
    <xf numFmtId="4" fontId="14" fillId="0" borderId="13" xfId="0" applyNumberFormat="1" applyFont="1" applyBorder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4" fontId="14" fillId="0" borderId="11" xfId="0" applyNumberFormat="1" applyFont="1" applyBorder="1" applyAlignment="1">
      <alignment vertical="top" wrapText="1"/>
    </xf>
    <xf numFmtId="4" fontId="14" fillId="0" borderId="11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15" fillId="0" borderId="0" xfId="52" applyFont="1" applyAlignment="1">
      <alignment/>
      <protection/>
    </xf>
    <xf numFmtId="0" fontId="16" fillId="0" borderId="0" xfId="52">
      <alignment/>
      <protection/>
    </xf>
    <xf numFmtId="0" fontId="16" fillId="0" borderId="15" xfId="52" applyBorder="1">
      <alignment/>
      <protection/>
    </xf>
    <xf numFmtId="0" fontId="16" fillId="0" borderId="16" xfId="52" applyBorder="1">
      <alignment/>
      <protection/>
    </xf>
    <xf numFmtId="0" fontId="16" fillId="0" borderId="17" xfId="52" applyBorder="1">
      <alignment/>
      <protection/>
    </xf>
    <xf numFmtId="0" fontId="16" fillId="0" borderId="18" xfId="52" applyBorder="1" applyAlignment="1">
      <alignment horizontal="center"/>
      <protection/>
    </xf>
    <xf numFmtId="0" fontId="16" fillId="0" borderId="19" xfId="52" applyBorder="1" applyAlignment="1">
      <alignment horizontal="center"/>
      <protection/>
    </xf>
    <xf numFmtId="9" fontId="16" fillId="0" borderId="19" xfId="52" applyNumberFormat="1" applyBorder="1" applyAlignment="1">
      <alignment horizontal="center"/>
      <protection/>
    </xf>
    <xf numFmtId="0" fontId="16" fillId="0" borderId="0" xfId="52" applyBorder="1" applyAlignment="1">
      <alignment horizontal="center"/>
      <protection/>
    </xf>
    <xf numFmtId="0" fontId="16" fillId="0" borderId="19" xfId="52" applyBorder="1">
      <alignment/>
      <protection/>
    </xf>
    <xf numFmtId="0" fontId="16" fillId="0" borderId="18" xfId="52" applyBorder="1">
      <alignment/>
      <protection/>
    </xf>
    <xf numFmtId="0" fontId="16" fillId="0" borderId="0" xfId="52" applyBorder="1">
      <alignment/>
      <protection/>
    </xf>
    <xf numFmtId="0" fontId="16" fillId="0" borderId="20" xfId="52" applyBorder="1">
      <alignment/>
      <protection/>
    </xf>
    <xf numFmtId="0" fontId="16" fillId="0" borderId="12" xfId="52" applyBorder="1">
      <alignment/>
      <protection/>
    </xf>
    <xf numFmtId="0" fontId="16" fillId="0" borderId="21" xfId="52" applyBorder="1">
      <alignment/>
      <protection/>
    </xf>
    <xf numFmtId="0" fontId="16" fillId="0" borderId="22" xfId="52" applyBorder="1">
      <alignment/>
      <protection/>
    </xf>
    <xf numFmtId="0" fontId="16" fillId="0" borderId="23" xfId="52" applyBorder="1">
      <alignment/>
      <protection/>
    </xf>
    <xf numFmtId="164" fontId="16" fillId="0" borderId="19" xfId="52" applyNumberFormat="1" applyBorder="1" applyAlignment="1">
      <alignment horizontal="center"/>
      <protection/>
    </xf>
    <xf numFmtId="164" fontId="16" fillId="0" borderId="23" xfId="52" applyNumberFormat="1" applyBorder="1" applyAlignment="1">
      <alignment horizontal="center"/>
      <protection/>
    </xf>
    <xf numFmtId="0" fontId="16" fillId="0" borderId="23" xfId="52" applyBorder="1" applyAlignment="1">
      <alignment horizontal="center"/>
      <protection/>
    </xf>
    <xf numFmtId="0" fontId="16" fillId="0" borderId="24" xfId="52" applyBorder="1" applyAlignment="1">
      <alignment horizontal="center"/>
      <protection/>
    </xf>
    <xf numFmtId="164" fontId="16" fillId="0" borderId="25" xfId="52" applyNumberFormat="1" applyBorder="1" applyAlignment="1">
      <alignment horizontal="center"/>
      <protection/>
    </xf>
    <xf numFmtId="0" fontId="15" fillId="0" borderId="18" xfId="52" applyFont="1" applyBorder="1" applyAlignment="1">
      <alignment horizontal="center"/>
      <protection/>
    </xf>
    <xf numFmtId="0" fontId="15" fillId="0" borderId="19" xfId="52" applyFont="1" applyBorder="1" applyAlignment="1">
      <alignment horizontal="center"/>
      <protection/>
    </xf>
    <xf numFmtId="164" fontId="15" fillId="0" borderId="26" xfId="52" applyNumberFormat="1" applyFont="1" applyBorder="1" applyAlignment="1">
      <alignment horizontal="center"/>
      <protection/>
    </xf>
    <xf numFmtId="0" fontId="16" fillId="0" borderId="25" xfId="52" applyBorder="1" applyAlignment="1">
      <alignment horizontal="center"/>
      <protection/>
    </xf>
    <xf numFmtId="0" fontId="16" fillId="0" borderId="24" xfId="52" applyBorder="1">
      <alignment/>
      <protection/>
    </xf>
    <xf numFmtId="0" fontId="16" fillId="0" borderId="27" xfId="52" applyBorder="1" applyAlignment="1">
      <alignment horizontal="center"/>
      <protection/>
    </xf>
    <xf numFmtId="0" fontId="16" fillId="0" borderId="12" xfId="52" applyBorder="1" applyAlignment="1">
      <alignment horizontal="center"/>
      <protection/>
    </xf>
    <xf numFmtId="0" fontId="16" fillId="0" borderId="17" xfId="52" applyBorder="1" applyAlignment="1">
      <alignment horizontal="center"/>
      <protection/>
    </xf>
    <xf numFmtId="0" fontId="16" fillId="0" borderId="22" xfId="52" applyBorder="1" applyAlignment="1">
      <alignment horizontal="center"/>
      <protection/>
    </xf>
    <xf numFmtId="0" fontId="15" fillId="0" borderId="23" xfId="52" applyFont="1" applyBorder="1">
      <alignment/>
      <protection/>
    </xf>
    <xf numFmtId="164" fontId="15" fillId="0" borderId="23" xfId="52" applyNumberFormat="1" applyFont="1" applyBorder="1" applyAlignment="1">
      <alignment horizontal="center"/>
      <protection/>
    </xf>
    <xf numFmtId="164" fontId="15" fillId="0" borderId="23" xfId="61" applyNumberFormat="1" applyFont="1" applyBorder="1" applyAlignment="1">
      <alignment horizontal="center"/>
    </xf>
    <xf numFmtId="0" fontId="16" fillId="0" borderId="13" xfId="52" applyBorder="1">
      <alignment/>
      <protection/>
    </xf>
    <xf numFmtId="0" fontId="16" fillId="0" borderId="21" xfId="52" applyBorder="1" applyAlignment="1">
      <alignment horizontal="center"/>
      <protection/>
    </xf>
    <xf numFmtId="0" fontId="16" fillId="0" borderId="13" xfId="52" applyBorder="1" applyAlignment="1">
      <alignment horizontal="center"/>
      <protection/>
    </xf>
    <xf numFmtId="0" fontId="18" fillId="0" borderId="14" xfId="52" applyFont="1" applyBorder="1" applyAlignment="1">
      <alignment horizontal="center" vertical="center" wrapText="1"/>
      <protection/>
    </xf>
    <xf numFmtId="0" fontId="18" fillId="0" borderId="14" xfId="52" applyFont="1" applyFill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18" fillId="0" borderId="14" xfId="52" applyFont="1" applyBorder="1">
      <alignment/>
      <protection/>
    </xf>
    <xf numFmtId="4" fontId="18" fillId="0" borderId="14" xfId="52" applyNumberFormat="1" applyFont="1" applyBorder="1">
      <alignment/>
      <protection/>
    </xf>
    <xf numFmtId="4" fontId="18" fillId="0" borderId="0" xfId="52" applyNumberFormat="1" applyFont="1" applyBorder="1">
      <alignment/>
      <protection/>
    </xf>
    <xf numFmtId="0" fontId="16" fillId="0" borderId="14" xfId="52" applyBorder="1">
      <alignment/>
      <protection/>
    </xf>
    <xf numFmtId="4" fontId="18" fillId="0" borderId="14" xfId="52" applyNumberFormat="1" applyFont="1" applyBorder="1" applyAlignment="1">
      <alignment horizontal="right"/>
      <protection/>
    </xf>
    <xf numFmtId="2" fontId="16" fillId="0" borderId="0" xfId="52" applyNumberFormat="1" applyBorder="1" applyAlignment="1">
      <alignment horizontal="center"/>
      <protection/>
    </xf>
    <xf numFmtId="0" fontId="8" fillId="33" borderId="1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17" fillId="0" borderId="0" xfId="52" applyFont="1" applyAlignment="1">
      <alignment horizontal="center" vertical="center" wrapText="1"/>
      <protection/>
    </xf>
    <xf numFmtId="0" fontId="17" fillId="0" borderId="21" xfId="52" applyFont="1" applyBorder="1" applyAlignment="1">
      <alignment horizontal="center" vertical="center" wrapText="1"/>
      <protection/>
    </xf>
    <xf numFmtId="0" fontId="16" fillId="0" borderId="29" xfId="52" applyBorder="1" applyAlignment="1">
      <alignment horizontal="center"/>
      <protection/>
    </xf>
    <xf numFmtId="0" fontId="16" fillId="0" borderId="11" xfId="52" applyBorder="1" applyAlignment="1">
      <alignment horizontal="center"/>
      <protection/>
    </xf>
    <xf numFmtId="0" fontId="16" fillId="0" borderId="15" xfId="52" applyBorder="1" applyAlignment="1">
      <alignment horizontal="center"/>
      <protection/>
    </xf>
    <xf numFmtId="0" fontId="16" fillId="0" borderId="18" xfId="52" applyBorder="1" applyAlignment="1">
      <alignment horizontal="center"/>
      <protection/>
    </xf>
    <xf numFmtId="0" fontId="16" fillId="0" borderId="20" xfId="52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25" sqref="A25"/>
    </sheetView>
  </sheetViews>
  <sheetFormatPr defaultColWidth="10.28125" defaultRowHeight="18.75" customHeight="1"/>
  <cols>
    <col min="1" max="1" width="15.7109375" style="0" customWidth="1"/>
    <col min="2" max="2" width="14.57421875" style="0" customWidth="1"/>
    <col min="3" max="3" width="13.8515625" style="0" customWidth="1"/>
    <col min="4" max="4" width="15.57421875" style="0" customWidth="1"/>
    <col min="5" max="5" width="15.8515625" style="0" customWidth="1"/>
    <col min="6" max="6" width="13.7109375" style="0" customWidth="1"/>
    <col min="7" max="7" width="20.7109375" style="0" customWidth="1"/>
  </cols>
  <sheetData>
    <row r="1" spans="1:7" ht="18.75" customHeight="1">
      <c r="A1" s="82" t="s">
        <v>0</v>
      </c>
      <c r="B1" s="82"/>
      <c r="C1" s="82"/>
      <c r="D1" s="82"/>
      <c r="E1" s="82"/>
      <c r="F1" s="82"/>
      <c r="G1" s="82"/>
    </row>
    <row r="2" spans="1:7" ht="18.75" customHeight="1">
      <c r="A2" s="83" t="s">
        <v>1</v>
      </c>
      <c r="B2" s="83"/>
      <c r="C2" s="83"/>
      <c r="D2" s="83"/>
      <c r="E2" s="83"/>
      <c r="F2" s="83"/>
      <c r="G2" s="83"/>
    </row>
    <row r="3" spans="1:7" ht="18.75" customHeight="1">
      <c r="A3" s="83" t="s">
        <v>46</v>
      </c>
      <c r="B3" s="83"/>
      <c r="C3" s="83"/>
      <c r="D3" s="83"/>
      <c r="E3" s="83"/>
      <c r="F3" s="83"/>
      <c r="G3" s="83"/>
    </row>
    <row r="4" spans="1:7" ht="5.25" customHeight="1" thickBot="1">
      <c r="A4" s="84"/>
      <c r="B4" s="84"/>
      <c r="C4" s="84"/>
      <c r="D4" s="84"/>
      <c r="E4" s="84"/>
      <c r="F4" s="84"/>
      <c r="G4" s="84"/>
    </row>
    <row r="5" spans="1:7" ht="51.75" customHeight="1" thickBot="1">
      <c r="A5" s="1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 t="s">
        <v>8</v>
      </c>
    </row>
    <row r="6" spans="1:7" ht="18.75" customHeight="1" thickBot="1">
      <c r="A6" s="85" t="s">
        <v>9</v>
      </c>
      <c r="B6" s="86"/>
      <c r="C6" s="86"/>
      <c r="D6" s="86"/>
      <c r="E6" s="86"/>
      <c r="F6" s="86"/>
      <c r="G6" s="87"/>
    </row>
    <row r="7" spans="1:7" ht="18.75" customHeight="1" thickBot="1">
      <c r="A7" s="19" t="s">
        <v>10</v>
      </c>
      <c r="B7" s="20">
        <v>8093.78</v>
      </c>
      <c r="C7" s="21">
        <f>146773.26+3444.72</f>
        <v>150217.98</v>
      </c>
      <c r="D7" s="21">
        <f>120963.85+3444.72</f>
        <v>124408.57</v>
      </c>
      <c r="E7" s="21">
        <f>+D7</f>
        <v>124408.57</v>
      </c>
      <c r="F7" s="21">
        <f>+B7+C7-D7</f>
        <v>33903.19</v>
      </c>
      <c r="G7" s="77" t="s">
        <v>41</v>
      </c>
    </row>
    <row r="8" spans="1:7" ht="29.25" customHeight="1" hidden="1" thickBot="1">
      <c r="A8" s="19" t="s">
        <v>11</v>
      </c>
      <c r="B8" s="20"/>
      <c r="C8" s="22"/>
      <c r="D8" s="22"/>
      <c r="E8" s="21">
        <f>+D8</f>
        <v>0</v>
      </c>
      <c r="F8" s="21">
        <f>+B8+C8-D8</f>
        <v>0</v>
      </c>
      <c r="G8" s="88"/>
    </row>
    <row r="9" spans="1:7" ht="33.75" customHeight="1" thickBot="1">
      <c r="A9" s="19" t="s">
        <v>12</v>
      </c>
      <c r="B9" s="20">
        <f>3845.84-6.93</f>
        <v>3838.9100000000003</v>
      </c>
      <c r="C9" s="22">
        <f>45176.4+1269-1293.56</f>
        <v>45151.840000000004</v>
      </c>
      <c r="D9" s="22">
        <f>35918.92+1269</f>
        <v>37187.92</v>
      </c>
      <c r="E9" s="21">
        <f>+D9</f>
        <v>37187.92</v>
      </c>
      <c r="F9" s="21">
        <f>+B9+C9-D9</f>
        <v>11802.830000000009</v>
      </c>
      <c r="G9" s="77" t="s">
        <v>42</v>
      </c>
    </row>
    <row r="10" spans="1:7" ht="25.5" customHeight="1" thickBot="1">
      <c r="A10" s="19" t="s">
        <v>13</v>
      </c>
      <c r="B10" s="20">
        <f>1287.01-2.32</f>
        <v>1284.69</v>
      </c>
      <c r="C10" s="22">
        <f>15108.64+424.4-432.61</f>
        <v>15100.429999999998</v>
      </c>
      <c r="D10" s="22">
        <f>12012.71+424.4</f>
        <v>12437.109999999999</v>
      </c>
      <c r="E10" s="21">
        <f>+D10</f>
        <v>12437.109999999999</v>
      </c>
      <c r="F10" s="21">
        <f>+B10+C10-D10</f>
        <v>3948.01</v>
      </c>
      <c r="G10" s="78"/>
    </row>
    <row r="11" spans="1:7" ht="18.75" customHeight="1" thickBot="1">
      <c r="A11" s="19" t="s">
        <v>14</v>
      </c>
      <c r="B11" s="23">
        <f>SUM(B7:B10)</f>
        <v>13217.380000000001</v>
      </c>
      <c r="C11" s="23">
        <f>SUM(C7:C10)</f>
        <v>210470.25</v>
      </c>
      <c r="D11" s="23">
        <f>SUM(D7:D10)</f>
        <v>174033.59999999998</v>
      </c>
      <c r="E11" s="23">
        <f>SUM(E7:E10)</f>
        <v>174033.59999999998</v>
      </c>
      <c r="F11" s="23">
        <f>SUM(F7:F10)</f>
        <v>49654.03000000001</v>
      </c>
      <c r="G11" s="29"/>
    </row>
    <row r="12" spans="1:7" ht="18.75" customHeight="1" thickBot="1">
      <c r="A12" s="79" t="s">
        <v>15</v>
      </c>
      <c r="B12" s="79"/>
      <c r="C12" s="79"/>
      <c r="D12" s="79"/>
      <c r="E12" s="79"/>
      <c r="F12" s="79"/>
      <c r="G12" s="79"/>
    </row>
    <row r="13" spans="1:7" ht="63.75" customHeight="1" thickBot="1">
      <c r="A13" s="4" t="s">
        <v>2</v>
      </c>
      <c r="B13" s="6" t="s">
        <v>3</v>
      </c>
      <c r="C13" s="7" t="s">
        <v>4</v>
      </c>
      <c r="D13" s="7" t="s">
        <v>5</v>
      </c>
      <c r="E13" s="7" t="s">
        <v>16</v>
      </c>
      <c r="F13" s="7" t="s">
        <v>7</v>
      </c>
      <c r="G13" s="6" t="s">
        <v>17</v>
      </c>
    </row>
    <row r="14" spans="1:7" ht="42" customHeight="1" thickBot="1">
      <c r="A14" s="1" t="s">
        <v>18</v>
      </c>
      <c r="B14" s="8">
        <v>3966.5</v>
      </c>
      <c r="C14" s="24">
        <f>60390.62+1424.5</f>
        <v>61815.12</v>
      </c>
      <c r="D14" s="24">
        <f>49660.92+1424.5</f>
        <v>51085.42</v>
      </c>
      <c r="E14" s="24">
        <f>+D14</f>
        <v>51085.42</v>
      </c>
      <c r="F14" s="24">
        <f aca="true" t="shared" si="0" ref="F14:F21">+B14+C14-D14</f>
        <v>14696.199999999997</v>
      </c>
      <c r="G14" s="80" t="s">
        <v>47</v>
      </c>
    </row>
    <row r="15" spans="1:7" ht="18.75" customHeight="1" thickBot="1">
      <c r="A15" s="19" t="s">
        <v>19</v>
      </c>
      <c r="B15" s="20">
        <v>3226.04</v>
      </c>
      <c r="C15" s="21">
        <f>28069.02+662.1</f>
        <v>28731.12</v>
      </c>
      <c r="D15" s="21">
        <f>23596.79+662.1</f>
        <v>24258.89</v>
      </c>
      <c r="E15" s="25">
        <f>+D15</f>
        <v>24258.89</v>
      </c>
      <c r="F15" s="24">
        <f t="shared" si="0"/>
        <v>7698.27</v>
      </c>
      <c r="G15" s="81"/>
    </row>
    <row r="16" spans="1:7" ht="31.5" customHeight="1" thickBot="1">
      <c r="A16" s="4" t="s">
        <v>20</v>
      </c>
      <c r="B16" s="5"/>
      <c r="C16" s="21">
        <f>10290.33+1143.37</f>
        <v>11433.7</v>
      </c>
      <c r="D16" s="21">
        <v>6503.7</v>
      </c>
      <c r="E16" s="24">
        <f>895.3*1000*0.05</f>
        <v>44765</v>
      </c>
      <c r="F16" s="24">
        <f t="shared" si="0"/>
        <v>4930.000000000001</v>
      </c>
      <c r="G16" s="10"/>
    </row>
    <row r="17" spans="1:7" ht="63.75" customHeight="1" hidden="1" thickBot="1">
      <c r="A17" s="19" t="s">
        <v>21</v>
      </c>
      <c r="B17" s="20"/>
      <c r="C17" s="21"/>
      <c r="D17" s="21"/>
      <c r="E17" s="24">
        <f>+D17</f>
        <v>0</v>
      </c>
      <c r="F17" s="24">
        <f t="shared" si="0"/>
        <v>0</v>
      </c>
      <c r="G17" s="9" t="s">
        <v>22</v>
      </c>
    </row>
    <row r="18" spans="1:7" ht="27.75" customHeight="1" thickBot="1">
      <c r="A18" s="19" t="s">
        <v>23</v>
      </c>
      <c r="B18" s="20">
        <v>899.04</v>
      </c>
      <c r="C18" s="21">
        <f>11515.52+271.6</f>
        <v>11787.12</v>
      </c>
      <c r="D18" s="21">
        <f>9522.7+271.6</f>
        <v>9794.300000000001</v>
      </c>
      <c r="E18" s="24">
        <f>+D18</f>
        <v>9794.300000000001</v>
      </c>
      <c r="F18" s="24">
        <f t="shared" si="0"/>
        <v>2891.8599999999988</v>
      </c>
      <c r="G18" s="28" t="s">
        <v>43</v>
      </c>
    </row>
    <row r="19" spans="1:7" ht="68.25" customHeight="1" hidden="1" thickBot="1">
      <c r="A19" s="19" t="s">
        <v>24</v>
      </c>
      <c r="B19" s="20"/>
      <c r="C19" s="26"/>
      <c r="D19" s="26"/>
      <c r="E19" s="24">
        <f>+D19</f>
        <v>0</v>
      </c>
      <c r="F19" s="24">
        <f t="shared" si="0"/>
        <v>0</v>
      </c>
      <c r="G19" s="28" t="s">
        <v>25</v>
      </c>
    </row>
    <row r="20" spans="1:7" ht="42" customHeight="1" hidden="1" thickBot="1">
      <c r="A20" s="19" t="s">
        <v>26</v>
      </c>
      <c r="B20" s="20"/>
      <c r="C20" s="26"/>
      <c r="D20" s="26"/>
      <c r="E20" s="24">
        <f>+D20</f>
        <v>0</v>
      </c>
      <c r="F20" s="24">
        <f t="shared" si="0"/>
        <v>0</v>
      </c>
      <c r="G20" s="28"/>
    </row>
    <row r="21" spans="1:7" ht="41.25" customHeight="1" thickBot="1">
      <c r="A21" s="19" t="s">
        <v>27</v>
      </c>
      <c r="B21" s="20">
        <v>308.68</v>
      </c>
      <c r="C21" s="22">
        <f>4122+97.2</f>
        <v>4219.2</v>
      </c>
      <c r="D21" s="22">
        <f>3413.56+97.2</f>
        <v>3510.7599999999998</v>
      </c>
      <c r="E21" s="24">
        <f>+D21</f>
        <v>3510.7599999999998</v>
      </c>
      <c r="F21" s="24">
        <f t="shared" si="0"/>
        <v>1017.1200000000003</v>
      </c>
      <c r="G21" s="28" t="s">
        <v>44</v>
      </c>
    </row>
    <row r="22" spans="1:7" ht="18.75" customHeight="1" thickBot="1">
      <c r="A22" s="19" t="s">
        <v>14</v>
      </c>
      <c r="B22" s="23">
        <f>SUM(B14:B21)</f>
        <v>8400.26</v>
      </c>
      <c r="C22" s="23">
        <f>SUM(C14:C21)</f>
        <v>117986.26</v>
      </c>
      <c r="D22" s="23">
        <f>SUM(D14:D21)</f>
        <v>95153.06999999999</v>
      </c>
      <c r="E22" s="23">
        <f>SUM(E14:E21)</f>
        <v>133414.37</v>
      </c>
      <c r="F22" s="23">
        <f>SUM(F14:F21)</f>
        <v>31233.449999999993</v>
      </c>
      <c r="G22" s="27"/>
    </row>
    <row r="23" spans="1:7" ht="18.75" customHeight="1">
      <c r="A23" s="11" t="s">
        <v>28</v>
      </c>
      <c r="B23" s="11"/>
      <c r="C23" s="11"/>
      <c r="D23" s="11"/>
      <c r="E23" s="11"/>
      <c r="F23" s="12">
        <f>+F11+F22</f>
        <v>80887.48000000001</v>
      </c>
      <c r="G23" s="13"/>
    </row>
    <row r="24" spans="1:7" ht="18.75" customHeight="1">
      <c r="A24" s="14" t="s">
        <v>29</v>
      </c>
      <c r="B24" s="11"/>
      <c r="C24" s="11"/>
      <c r="D24" s="11"/>
      <c r="E24" s="11"/>
      <c r="F24" s="12"/>
      <c r="G24" s="15">
        <f>+E16-C16+F23</f>
        <v>114218.78000000001</v>
      </c>
    </row>
  </sheetData>
  <sheetProtection/>
  <mergeCells count="9">
    <mergeCell ref="G9:G10"/>
    <mergeCell ref="A12:G12"/>
    <mergeCell ref="G14:G15"/>
    <mergeCell ref="A1:G1"/>
    <mergeCell ref="A2:G2"/>
    <mergeCell ref="A3:G3"/>
    <mergeCell ref="A4:G4"/>
    <mergeCell ref="A6:G6"/>
    <mergeCell ref="G7:G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IV5"/>
    </sheetView>
  </sheetViews>
  <sheetFormatPr defaultColWidth="9.140625" defaultRowHeight="15"/>
  <cols>
    <col min="2" max="2" width="13.7109375" style="0" customWidth="1"/>
    <col min="3" max="3" width="14.00390625" style="0" customWidth="1"/>
    <col min="4" max="4" width="16.28125" style="0" customWidth="1"/>
    <col min="5" max="5" width="17.140625" style="0" customWidth="1"/>
    <col min="6" max="6" width="15.00390625" style="0" customWidth="1"/>
  </cols>
  <sheetData>
    <row r="1" spans="1:6" ht="15">
      <c r="A1" s="90" t="s">
        <v>50</v>
      </c>
      <c r="B1" s="90"/>
      <c r="C1" s="90"/>
      <c r="D1" s="90"/>
      <c r="E1" s="90"/>
      <c r="F1" s="90"/>
    </row>
    <row r="2" ht="15">
      <c r="A2" t="s">
        <v>51</v>
      </c>
    </row>
    <row r="3" ht="15">
      <c r="A3" t="s">
        <v>52</v>
      </c>
    </row>
    <row r="4" ht="15">
      <c r="A4" t="s">
        <v>53</v>
      </c>
    </row>
    <row r="5" ht="15">
      <c r="D5" s="30" t="s">
        <v>54</v>
      </c>
    </row>
    <row r="6" spans="1:6" ht="18.75" customHeight="1">
      <c r="A6" s="89" t="s">
        <v>30</v>
      </c>
      <c r="B6" s="89"/>
      <c r="C6" s="89"/>
      <c r="D6" s="89"/>
      <c r="E6" s="89"/>
      <c r="F6" s="89"/>
    </row>
    <row r="7" spans="1:6" ht="18.75" customHeight="1">
      <c r="A7" s="89" t="s">
        <v>31</v>
      </c>
      <c r="B7" s="89"/>
      <c r="C7" s="89"/>
      <c r="D7" s="89"/>
      <c r="E7" s="89"/>
      <c r="F7" s="89"/>
    </row>
    <row r="8" spans="1:6" ht="18.75" customHeight="1">
      <c r="A8" s="89" t="s">
        <v>48</v>
      </c>
      <c r="B8" s="89"/>
      <c r="C8" s="89"/>
      <c r="D8" s="89"/>
      <c r="E8" s="89"/>
      <c r="F8" s="89"/>
    </row>
    <row r="9" spans="1:6" ht="46.5" customHeight="1">
      <c r="A9" s="16" t="s">
        <v>32</v>
      </c>
      <c r="B9" s="16" t="s">
        <v>33</v>
      </c>
      <c r="C9" s="16" t="s">
        <v>34</v>
      </c>
      <c r="D9" s="16" t="s">
        <v>35</v>
      </c>
      <c r="E9" s="16" t="s">
        <v>36</v>
      </c>
      <c r="F9" s="16" t="s">
        <v>37</v>
      </c>
    </row>
    <row r="10" spans="1:6" ht="18.75" customHeight="1">
      <c r="A10" s="17" t="s">
        <v>38</v>
      </c>
      <c r="B10" s="17">
        <v>28.1</v>
      </c>
      <c r="C10" s="17">
        <v>23.6</v>
      </c>
      <c r="D10" s="17">
        <f>B10-C10</f>
        <v>4.5</v>
      </c>
      <c r="E10" s="17">
        <v>41.64</v>
      </c>
      <c r="F10" s="17">
        <f>C10-E10</f>
        <v>-18.04</v>
      </c>
    </row>
    <row r="11" ht="18.75" customHeight="1"/>
    <row r="12" ht="18.75" customHeight="1">
      <c r="A12" t="s">
        <v>49</v>
      </c>
    </row>
    <row r="13" spans="1:3" ht="18.75" customHeight="1">
      <c r="A13" t="s">
        <v>45</v>
      </c>
      <c r="C13" s="18"/>
    </row>
    <row r="14" ht="18.75" customHeight="1">
      <c r="A14" t="s">
        <v>39</v>
      </c>
    </row>
    <row r="15" ht="18.75" customHeight="1">
      <c r="A15" t="s">
        <v>40</v>
      </c>
    </row>
  </sheetData>
  <sheetProtection/>
  <mergeCells count="4">
    <mergeCell ref="A6:F6"/>
    <mergeCell ref="A7:F7"/>
    <mergeCell ref="A8:F8"/>
    <mergeCell ref="A1:F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.57421875" style="32" customWidth="1"/>
    <col min="2" max="2" width="19.421875" style="32" customWidth="1"/>
    <col min="3" max="3" width="49.7109375" style="32" customWidth="1"/>
    <col min="4" max="4" width="19.00390625" style="32" customWidth="1"/>
    <col min="5" max="5" width="18.28125" style="32" customWidth="1"/>
    <col min="6" max="6" width="18.00390625" style="32" customWidth="1"/>
    <col min="7" max="7" width="16.28125" style="32" customWidth="1"/>
    <col min="8" max="8" width="20.57421875" style="32" hidden="1" customWidth="1"/>
    <col min="9" max="16384" width="9.140625" style="32" customWidth="1"/>
  </cols>
  <sheetData>
    <row r="1" spans="1:8" ht="30.75" customHeight="1">
      <c r="A1" s="91" t="s">
        <v>55</v>
      </c>
      <c r="B1" s="91"/>
      <c r="C1" s="91"/>
      <c r="D1" s="91"/>
      <c r="E1" s="91"/>
      <c r="F1" s="91"/>
      <c r="G1" s="91"/>
      <c r="H1" s="31"/>
    </row>
    <row r="2" spans="1:7" ht="29.25" customHeight="1" thickBot="1">
      <c r="A2" s="92"/>
      <c r="B2" s="92"/>
      <c r="C2" s="92"/>
      <c r="D2" s="92"/>
      <c r="E2" s="92"/>
      <c r="F2" s="92"/>
      <c r="G2" s="92"/>
    </row>
    <row r="3" spans="1:8" ht="13.5" thickBot="1">
      <c r="A3" s="33"/>
      <c r="B3" s="34"/>
      <c r="C3" s="35"/>
      <c r="D3" s="34"/>
      <c r="E3" s="34"/>
      <c r="F3" s="93" t="s">
        <v>56</v>
      </c>
      <c r="G3" s="94"/>
      <c r="H3" s="34"/>
    </row>
    <row r="4" spans="1:8" ht="12.75">
      <c r="A4" s="36" t="s">
        <v>57</v>
      </c>
      <c r="B4" s="37" t="s">
        <v>58</v>
      </c>
      <c r="C4" s="36" t="s">
        <v>59</v>
      </c>
      <c r="D4" s="37" t="s">
        <v>60</v>
      </c>
      <c r="E4" s="38" t="s">
        <v>61</v>
      </c>
      <c r="F4" s="38"/>
      <c r="G4" s="38"/>
      <c r="H4" s="38" t="s">
        <v>62</v>
      </c>
    </row>
    <row r="5" spans="1:8" ht="12.75">
      <c r="A5" s="36" t="s">
        <v>63</v>
      </c>
      <c r="B5" s="37"/>
      <c r="C5" s="39"/>
      <c r="D5" s="37" t="s">
        <v>64</v>
      </c>
      <c r="E5" s="37" t="s">
        <v>65</v>
      </c>
      <c r="F5" s="37" t="s">
        <v>66</v>
      </c>
      <c r="G5" s="37" t="s">
        <v>67</v>
      </c>
      <c r="H5" s="37"/>
    </row>
    <row r="6" spans="1:8" ht="12.75">
      <c r="A6" s="36"/>
      <c r="B6" s="37"/>
      <c r="C6" s="39"/>
      <c r="D6" s="37" t="s">
        <v>68</v>
      </c>
      <c r="E6" s="37"/>
      <c r="F6" s="37" t="s">
        <v>69</v>
      </c>
      <c r="G6" s="37" t="s">
        <v>70</v>
      </c>
      <c r="H6" s="40"/>
    </row>
    <row r="7" spans="1:8" ht="12.75">
      <c r="A7" s="41"/>
      <c r="B7" s="40"/>
      <c r="C7" s="42"/>
      <c r="D7" s="40"/>
      <c r="E7" s="40"/>
      <c r="F7" s="40"/>
      <c r="G7" s="37" t="s">
        <v>71</v>
      </c>
      <c r="H7" s="40"/>
    </row>
    <row r="8" spans="1:8" ht="13.5" thickBot="1">
      <c r="A8" s="43"/>
      <c r="B8" s="44"/>
      <c r="C8" s="45"/>
      <c r="D8" s="44"/>
      <c r="E8" s="44"/>
      <c r="F8" s="44"/>
      <c r="G8" s="44"/>
      <c r="H8" s="44"/>
    </row>
    <row r="9" spans="1:8" ht="12.75">
      <c r="A9" s="34"/>
      <c r="B9" s="46"/>
      <c r="C9" s="35"/>
      <c r="D9" s="34"/>
      <c r="E9" s="34"/>
      <c r="F9" s="34"/>
      <c r="G9" s="46"/>
      <c r="H9" s="46"/>
    </row>
    <row r="10" spans="1:8" ht="12.75">
      <c r="A10" s="37">
        <v>1</v>
      </c>
      <c r="B10" s="47" t="s">
        <v>72</v>
      </c>
      <c r="C10" s="36" t="s">
        <v>73</v>
      </c>
      <c r="D10" s="37" t="s">
        <v>74</v>
      </c>
      <c r="E10" s="48">
        <v>405.941</v>
      </c>
      <c r="F10" s="37">
        <f>E10*0.05</f>
        <v>20.29705</v>
      </c>
      <c r="G10" s="49">
        <f>+E10-F10</f>
        <v>385.64394999999996</v>
      </c>
      <c r="H10" s="50"/>
    </row>
    <row r="11" spans="1:8" ht="12.75">
      <c r="A11" s="37"/>
      <c r="B11" s="47"/>
      <c r="C11" s="36" t="s">
        <v>75</v>
      </c>
      <c r="D11" s="37" t="s">
        <v>76</v>
      </c>
      <c r="E11" s="48">
        <v>480.495</v>
      </c>
      <c r="F11" s="37">
        <f>E11*0.05</f>
        <v>24.02475</v>
      </c>
      <c r="G11" s="49">
        <f>+E11-F11</f>
        <v>456.47025</v>
      </c>
      <c r="H11" s="51"/>
    </row>
    <row r="12" spans="1:8" ht="12.75">
      <c r="A12" s="37"/>
      <c r="B12" s="47"/>
      <c r="C12" s="36" t="s">
        <v>77</v>
      </c>
      <c r="D12" s="37"/>
      <c r="E12" s="52">
        <v>8.864</v>
      </c>
      <c r="F12" s="37">
        <f>E12*0.05</f>
        <v>0.44320000000000004</v>
      </c>
      <c r="G12" s="49">
        <f>+E12-F12</f>
        <v>8.4208</v>
      </c>
      <c r="H12" s="50"/>
    </row>
    <row r="13" spans="1:8" ht="12.75">
      <c r="A13" s="37"/>
      <c r="B13" s="47"/>
      <c r="C13" s="53" t="s">
        <v>78</v>
      </c>
      <c r="D13" s="54"/>
      <c r="E13" s="55">
        <f>SUM(E10:E12)</f>
        <v>895.3</v>
      </c>
      <c r="F13" s="55">
        <f>SUM(F10:F12)</f>
        <v>44.76499999999999</v>
      </c>
      <c r="G13" s="55">
        <f>SUM(G10:G12)</f>
        <v>850.535</v>
      </c>
      <c r="H13" s="50"/>
    </row>
    <row r="14" spans="1:8" ht="13.5" thickBot="1">
      <c r="A14" s="56"/>
      <c r="B14" s="57"/>
      <c r="C14" s="58"/>
      <c r="D14" s="59"/>
      <c r="E14" s="59"/>
      <c r="F14" s="59"/>
      <c r="G14" s="51"/>
      <c r="H14" s="51"/>
    </row>
    <row r="15" spans="1:8" ht="12.75">
      <c r="A15" s="34"/>
      <c r="B15" s="46"/>
      <c r="C15" s="95"/>
      <c r="D15" s="60"/>
      <c r="E15" s="61"/>
      <c r="F15" s="61"/>
      <c r="G15" s="61"/>
      <c r="H15" s="61"/>
    </row>
    <row r="16" spans="1:8" ht="12.75">
      <c r="A16" s="40"/>
      <c r="B16" s="62" t="s">
        <v>14</v>
      </c>
      <c r="C16" s="96"/>
      <c r="D16" s="39"/>
      <c r="E16" s="63">
        <f>E13</f>
        <v>895.3</v>
      </c>
      <c r="F16" s="64">
        <f>+F13</f>
        <v>44.76499999999999</v>
      </c>
      <c r="G16" s="63">
        <f>+E16-F16</f>
        <v>850.535</v>
      </c>
      <c r="H16" s="50"/>
    </row>
    <row r="17" spans="1:8" ht="13.5" thickBot="1">
      <c r="A17" s="44"/>
      <c r="B17" s="65"/>
      <c r="C17" s="97"/>
      <c r="D17" s="66"/>
      <c r="E17" s="67"/>
      <c r="F17" s="67"/>
      <c r="G17" s="67"/>
      <c r="H17" s="67"/>
    </row>
    <row r="20" spans="1:7" ht="61.5" customHeight="1">
      <c r="A20" s="68" t="s">
        <v>79</v>
      </c>
      <c r="B20" s="68" t="s">
        <v>80</v>
      </c>
      <c r="C20" s="68" t="s">
        <v>81</v>
      </c>
      <c r="D20" s="68" t="s">
        <v>82</v>
      </c>
      <c r="E20" s="69" t="s">
        <v>83</v>
      </c>
      <c r="F20" s="68" t="s">
        <v>84</v>
      </c>
      <c r="G20" s="70"/>
    </row>
    <row r="21" spans="1:7" ht="15">
      <c r="A21" s="71">
        <v>1</v>
      </c>
      <c r="B21" s="72">
        <v>0</v>
      </c>
      <c r="C21" s="72">
        <v>11433.7</v>
      </c>
      <c r="D21" s="72">
        <v>6503.7</v>
      </c>
      <c r="E21" s="72">
        <v>12900</v>
      </c>
      <c r="F21" s="72">
        <f>+C21-D21</f>
        <v>4930.000000000001</v>
      </c>
      <c r="G21" s="73"/>
    </row>
    <row r="22" spans="6:7" ht="12.75">
      <c r="F22" s="42"/>
      <c r="G22" s="42"/>
    </row>
    <row r="24" spans="1:5" ht="75">
      <c r="A24" s="68" t="s">
        <v>79</v>
      </c>
      <c r="B24" s="68" t="s">
        <v>85</v>
      </c>
      <c r="C24" s="68" t="s">
        <v>86</v>
      </c>
      <c r="D24" s="68" t="s">
        <v>87</v>
      </c>
      <c r="E24" s="68" t="s">
        <v>88</v>
      </c>
    </row>
    <row r="25" spans="1:5" ht="15">
      <c r="A25" s="74">
        <v>1</v>
      </c>
      <c r="B25" s="75">
        <v>61.3</v>
      </c>
      <c r="C25" s="75">
        <f>+D21+E21</f>
        <v>19403.7</v>
      </c>
      <c r="D25" s="75">
        <v>44765</v>
      </c>
      <c r="E25" s="75">
        <f>+B25+C25-D25</f>
        <v>-25300</v>
      </c>
    </row>
    <row r="26" spans="1:5" ht="12.75">
      <c r="A26" s="42"/>
      <c r="B26" s="42"/>
      <c r="C26" s="76"/>
      <c r="D26" s="76"/>
      <c r="E26" s="39"/>
    </row>
  </sheetData>
  <sheetProtection/>
  <mergeCells count="3">
    <mergeCell ref="A1:G2"/>
    <mergeCell ref="F3:G3"/>
    <mergeCell ref="C15:C17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2012-04-28T05:49:56Z</dcterms:modified>
  <cp:category/>
  <cp:version/>
  <cp:contentType/>
  <cp:contentStatus/>
</cp:coreProperties>
</file>