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<sst xmlns="http://schemas.openxmlformats.org/spreadsheetml/2006/main" count="94" uniqueCount="86">
  <si>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</si>
  <si>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</si>
  <si>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</si>
  <si>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</si>
  <si>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</si>
  <si>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</si>
  <si>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</si>
  <si>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</si>
  <si>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</si>
  <si>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</si>
  <si>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</si>
  <si>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</si>
  <si>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</si>
  <si>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</si>
  <si>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</si>
  <si>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</si>
  <si>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</si>
  <si>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</si>
  <si>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</si>
  <si>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</si>
  <si>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</si>
  <si>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</si>
  <si>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</si>
  <si>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</si>
  <si>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</si>
  <si>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</si>
  <si>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</si>
  <si>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</si>
  <si>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 xml:space="preserve"> ООО"ПСФ"Энергорос"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</si>
  <si>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</si>
  <si>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</si>
  <si>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</si>
  <si>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</si>
  <si>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</si>
  <si>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</si>
  <si>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</si>
  <si>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</si>
  <si>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</si>
  <si>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</si>
  <si>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</si>
  <si>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 xml:space="preserve"> - окраска дверей и крылец - 1шт.</t>
  </si>
  <si>
    <t xml:space="preserve"> - подготовка дома к сезонной эксплуатации </t>
  </si>
  <si>
    <t xml:space="preserve"> - аварийные работы</t>
  </si>
  <si>
    <t>имущества жилого дома № 9  по ул. Березовая с 01.01.2009г. по 31.12.2009г.</t>
  </si>
  <si>
    <t>ООО"ЦБИ"</t>
  </si>
  <si>
    <t>ОАО "Сертоловский Водоканал"</t>
  </si>
  <si>
    <t>ООО "УЮТ-СЕРВИС", договор управления № Н/2008-29 от 01.05.2008г.</t>
  </si>
  <si>
    <t>ОАО"Экотранс"</t>
  </si>
  <si>
    <t>№ 9 по ул. Березовая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</si>
  <si>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37.53</t>
    </r>
    <r>
      <rPr>
        <sz val="11"/>
        <color theme="1"/>
        <rFont val="Calibri"/>
        <family val="2"/>
      </rPr>
      <t xml:space="preserve"> тыс.рублей, в том числе:</t>
    </r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</si>
  <si>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</si>
  <si>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</si>
  <si>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</si>
  <si>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</si>
  <si>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</si>
  <si>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Березовая,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</si>
  <si>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</si>
  <si>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</si>
  <si>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</si>
  <si>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</si>
  <si>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</si>
  <si>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</si>
  <si>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</si>
  <si>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</si>
  <si>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</si>
  <si>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</si>
  <si>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</si>
  <si>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</si>
  <si>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</si>
  <si>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</si>
  <si>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</si>
  <si>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</si>
  <si>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капитальный ремонт сетей холодного водоснабжения</t>
  </si>
  <si>
    <t>190 м.п.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</si>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</sst>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6" fillId="0" borderId="0" xfId="52">
      <alignment/>
      <protection/>
    </xf>
    <xf numFmtId="0" fontId="16" fillId="0" borderId="15" xfId="52" applyBorder="1">
      <alignment/>
      <protection/>
    </xf>
    <xf numFmtId="0" fontId="16" fillId="0" borderId="16" xfId="52" applyBorder="1">
      <alignment/>
      <protection/>
    </xf>
    <xf numFmtId="0" fontId="16" fillId="0" borderId="17" xfId="52" applyBorder="1">
      <alignment/>
      <protection/>
    </xf>
    <xf numFmtId="0" fontId="16" fillId="0" borderId="18" xfId="52" applyBorder="1" applyAlignment="1">
      <alignment horizontal="center"/>
      <protection/>
    </xf>
    <xf numFmtId="0" fontId="16" fillId="0" borderId="19" xfId="52" applyBorder="1" applyAlignment="1">
      <alignment horizontal="center"/>
      <protection/>
    </xf>
    <xf numFmtId="9" fontId="16" fillId="0" borderId="19" xfId="52" applyNumberFormat="1" applyBorder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6" fillId="0" borderId="18" xfId="52" applyBorder="1">
      <alignment/>
      <protection/>
    </xf>
    <xf numFmtId="0" fontId="16" fillId="0" borderId="19" xfId="52" applyBorder="1">
      <alignment/>
      <protection/>
    </xf>
    <xf numFmtId="0" fontId="16" fillId="0" borderId="0" xfId="52" applyBorder="1">
      <alignment/>
      <protection/>
    </xf>
    <xf numFmtId="0" fontId="16" fillId="0" borderId="20" xfId="52" applyBorder="1">
      <alignment/>
      <protection/>
    </xf>
    <xf numFmtId="0" fontId="16" fillId="0" borderId="12" xfId="52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16" fillId="0" borderId="23" xfId="52" applyBorder="1">
      <alignment/>
      <protection/>
    </xf>
    <xf numFmtId="164" fontId="16" fillId="0" borderId="19" xfId="52" applyNumberFormat="1" applyBorder="1" applyAlignment="1">
      <alignment horizontal="center"/>
      <protection/>
    </xf>
    <xf numFmtId="164" fontId="16" fillId="0" borderId="23" xfId="52" applyNumberFormat="1" applyBorder="1" applyAlignment="1">
      <alignment horizontal="center"/>
      <protection/>
    </xf>
    <xf numFmtId="164" fontId="16" fillId="0" borderId="24" xfId="52" applyNumberFormat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164" fontId="15" fillId="0" borderId="25" xfId="52" applyNumberFormat="1" applyFont="1" applyBorder="1" applyAlignment="1">
      <alignment horizontal="center"/>
      <protection/>
    </xf>
    <xf numFmtId="0" fontId="16" fillId="0" borderId="24" xfId="52" applyBorder="1" applyAlignment="1">
      <alignment horizontal="center"/>
      <protection/>
    </xf>
    <xf numFmtId="0" fontId="16" fillId="0" borderId="26" xfId="52" applyBorder="1">
      <alignment/>
      <protection/>
    </xf>
    <xf numFmtId="0" fontId="16" fillId="0" borderId="27" xfId="52" applyBorder="1" applyAlignment="1">
      <alignment horizontal="center"/>
      <protection/>
    </xf>
    <xf numFmtId="0" fontId="16" fillId="0" borderId="12" xfId="52" applyBorder="1" applyAlignment="1">
      <alignment horizontal="center"/>
      <protection/>
    </xf>
    <xf numFmtId="0" fontId="16" fillId="0" borderId="26" xfId="52" applyBorder="1" applyAlignment="1">
      <alignment horizontal="center"/>
      <protection/>
    </xf>
    <xf numFmtId="0" fontId="16" fillId="0" borderId="17" xfId="52" applyBorder="1" applyAlignment="1">
      <alignment horizontal="center"/>
      <protection/>
    </xf>
    <xf numFmtId="0" fontId="16" fillId="0" borderId="22" xfId="52" applyBorder="1" applyAlignment="1">
      <alignment horizontal="center"/>
      <protection/>
    </xf>
    <xf numFmtId="0" fontId="15" fillId="0" borderId="23" xfId="52" applyFont="1" applyBorder="1">
      <alignment/>
      <protection/>
    </xf>
    <xf numFmtId="164" fontId="15" fillId="0" borderId="23" xfId="52" applyNumberFormat="1" applyFont="1" applyBorder="1" applyAlignment="1">
      <alignment horizontal="center"/>
      <protection/>
    </xf>
    <xf numFmtId="164" fontId="15" fillId="0" borderId="23" xfId="61" applyNumberFormat="1" applyFont="1" applyBorder="1" applyAlignment="1">
      <alignment horizontal="center"/>
    </xf>
    <xf numFmtId="0" fontId="16" fillId="0" borderId="13" xfId="52" applyBorder="1">
      <alignment/>
      <protection/>
    </xf>
    <xf numFmtId="0" fontId="16" fillId="0" borderId="21" xfId="52" applyBorder="1" applyAlignment="1">
      <alignment horizontal="center"/>
      <protection/>
    </xf>
    <xf numFmtId="0" fontId="16" fillId="0" borderId="13" xfId="52" applyBorder="1" applyAlignment="1">
      <alignment horizontal="center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14" xfId="52" applyFont="1" applyBorder="1">
      <alignment/>
      <protection/>
    </xf>
    <xf numFmtId="4" fontId="18" fillId="0" borderId="14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0" fontId="16" fillId="0" borderId="14" xfId="52" applyBorder="1">
      <alignment/>
      <protection/>
    </xf>
    <xf numFmtId="4" fontId="18" fillId="0" borderId="14" xfId="52" applyNumberFormat="1" applyFont="1" applyBorder="1" applyAlignment="1">
      <alignment horizontal="right"/>
      <protection/>
    </xf>
    <xf numFmtId="2" fontId="16" fillId="0" borderId="0" xfId="52" applyNumberFormat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6" fillId="0" borderId="29" xfId="52" applyBorder="1" applyAlignment="1">
      <alignment horizontal="center"/>
      <protection/>
    </xf>
    <xf numFmtId="0" fontId="16" fillId="0" borderId="11" xfId="52" applyBorder="1" applyAlignment="1">
      <alignment horizontal="center"/>
      <protection/>
    </xf>
    <xf numFmtId="0" fontId="16" fillId="0" borderId="15" xfId="52" applyBorder="1" applyAlignment="1">
      <alignment horizontal="center"/>
      <protection/>
    </xf>
    <xf numFmtId="0" fontId="16" fillId="0" borderId="18" xfId="52" applyBorder="1" applyAlignment="1">
      <alignment horizontal="center"/>
      <protection/>
    </xf>
    <xf numFmtId="0" fontId="16" fillId="0" borderId="20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5742187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78" t="s">
        <v>0</v>
      </c>
      <c r="B1" s="78"/>
      <c r="C1" s="78"/>
      <c r="D1" s="78"/>
      <c r="E1" s="78"/>
      <c r="F1" s="78"/>
      <c r="G1" s="78"/>
    </row>
    <row r="2" spans="1:7" ht="18.75" customHeight="1">
      <c r="A2" s="79" t="s">
        <v>1</v>
      </c>
      <c r="B2" s="79"/>
      <c r="C2" s="79"/>
      <c r="D2" s="79"/>
      <c r="E2" s="79"/>
      <c r="F2" s="79"/>
      <c r="G2" s="79"/>
    </row>
    <row r="3" spans="1:7" ht="18.75" customHeight="1">
      <c r="A3" s="79" t="s">
        <v>43</v>
      </c>
      <c r="B3" s="79"/>
      <c r="C3" s="79"/>
      <c r="D3" s="79"/>
      <c r="E3" s="79"/>
      <c r="F3" s="79"/>
      <c r="G3" s="79"/>
    </row>
    <row r="4" spans="1:7" ht="7.5" customHeight="1" thickBot="1">
      <c r="A4" s="80"/>
      <c r="B4" s="80"/>
      <c r="C4" s="80"/>
      <c r="D4" s="80"/>
      <c r="E4" s="80"/>
      <c r="F4" s="80"/>
      <c r="G4" s="80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81" t="s">
        <v>9</v>
      </c>
      <c r="B6" s="82"/>
      <c r="C6" s="82"/>
      <c r="D6" s="82"/>
      <c r="E6" s="82"/>
      <c r="F6" s="82"/>
      <c r="G6" s="83"/>
    </row>
    <row r="7" spans="1:7" ht="18.75" customHeight="1" thickBot="1">
      <c r="A7" s="18" t="s">
        <v>10</v>
      </c>
      <c r="B7" s="19">
        <f>19102.3-210.72</f>
        <v>18891.579999999998</v>
      </c>
      <c r="C7" s="20">
        <f>140613+90.36</f>
        <v>140703.36</v>
      </c>
      <c r="D7" s="20">
        <f>123809.45+90.36</f>
        <v>123899.81</v>
      </c>
      <c r="E7" s="20">
        <f>+D7</f>
        <v>123899.81</v>
      </c>
      <c r="F7" s="20">
        <f>+B7+C7-D7</f>
        <v>35695.129999999976</v>
      </c>
      <c r="G7" s="73" t="s">
        <v>44</v>
      </c>
    </row>
    <row r="8" spans="1:7" ht="29.25" customHeight="1" hidden="1" thickBot="1">
      <c r="A8" s="18" t="s">
        <v>11</v>
      </c>
      <c r="B8" s="19"/>
      <c r="C8" s="21"/>
      <c r="D8" s="21"/>
      <c r="E8" s="20">
        <f>+D8</f>
        <v>0</v>
      </c>
      <c r="F8" s="20">
        <f>+B8+C8-D8</f>
        <v>0</v>
      </c>
      <c r="G8" s="84"/>
    </row>
    <row r="9" spans="1:7" ht="31.5" customHeight="1" thickBot="1">
      <c r="A9" s="18" t="s">
        <v>12</v>
      </c>
      <c r="B9" s="19">
        <f>6585.6-12.24</f>
        <v>6573.360000000001</v>
      </c>
      <c r="C9" s="21">
        <f>39868.6+22.94+45.02</f>
        <v>39936.56</v>
      </c>
      <c r="D9" s="21">
        <f>37354.47+22.94</f>
        <v>37377.41</v>
      </c>
      <c r="E9" s="20">
        <f>+D9</f>
        <v>37377.41</v>
      </c>
      <c r="F9" s="20">
        <f>+B9+C9-D9</f>
        <v>9132.509999999995</v>
      </c>
      <c r="G9" s="73" t="s">
        <v>45</v>
      </c>
    </row>
    <row r="10" spans="1:7" ht="25.5" customHeight="1" thickBot="1">
      <c r="A10" s="18" t="s">
        <v>13</v>
      </c>
      <c r="B10" s="19">
        <f>2203.85-4.08</f>
        <v>2199.77</v>
      </c>
      <c r="C10" s="21">
        <f>13333.33+7.67+15.06</f>
        <v>13356.06</v>
      </c>
      <c r="D10" s="21">
        <f>12493.54+7.67</f>
        <v>12501.210000000001</v>
      </c>
      <c r="E10" s="20">
        <f>+D10</f>
        <v>12501.210000000001</v>
      </c>
      <c r="F10" s="20">
        <f>+B10+C10-D10</f>
        <v>3054.619999999999</v>
      </c>
      <c r="G10" s="74"/>
    </row>
    <row r="11" spans="1:7" ht="18.75" customHeight="1" thickBot="1">
      <c r="A11" s="18" t="s">
        <v>14</v>
      </c>
      <c r="B11" s="22">
        <f>SUM(B7:B10)</f>
        <v>27664.71</v>
      </c>
      <c r="C11" s="22">
        <f>SUM(C7:C10)</f>
        <v>193995.97999999998</v>
      </c>
      <c r="D11" s="22">
        <f>SUM(D7:D10)</f>
        <v>173778.43</v>
      </c>
      <c r="E11" s="22">
        <f>SUM(E7:E10)</f>
        <v>173778.43</v>
      </c>
      <c r="F11" s="22">
        <f>SUM(F7:F10)</f>
        <v>47882.259999999966</v>
      </c>
      <c r="G11" s="18"/>
    </row>
    <row r="12" spans="1:7" ht="18.75" customHeight="1" thickBot="1">
      <c r="A12" s="75" t="s">
        <v>15</v>
      </c>
      <c r="B12" s="75"/>
      <c r="C12" s="75"/>
      <c r="D12" s="75"/>
      <c r="E12" s="75"/>
      <c r="F12" s="75"/>
      <c r="G12" s="75"/>
    </row>
    <row r="13" spans="1:7" ht="63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16</v>
      </c>
      <c r="F13" s="7" t="s">
        <v>7</v>
      </c>
      <c r="G13" s="6" t="s">
        <v>17</v>
      </c>
    </row>
    <row r="14" spans="1:7" ht="29.25" customHeight="1" thickBot="1">
      <c r="A14" s="1" t="s">
        <v>18</v>
      </c>
      <c r="B14" s="8">
        <f>9019.43-73.57</f>
        <v>8945.86</v>
      </c>
      <c r="C14" s="23">
        <f>57754.96+38.12</f>
        <v>57793.08</v>
      </c>
      <c r="D14" s="23">
        <f>51128.05+38.12</f>
        <v>51166.170000000006</v>
      </c>
      <c r="E14" s="23">
        <f>+D14</f>
        <v>51166.170000000006</v>
      </c>
      <c r="F14" s="23">
        <f aca="true" t="shared" si="0" ref="F14:F21">+B14+C14-D14</f>
        <v>15572.769999999997</v>
      </c>
      <c r="G14" s="76" t="s">
        <v>46</v>
      </c>
    </row>
    <row r="15" spans="1:7" ht="18.75" customHeight="1" thickBot="1">
      <c r="A15" s="18" t="s">
        <v>19</v>
      </c>
      <c r="B15" s="19">
        <f>7335.71-59.84</f>
        <v>7275.87</v>
      </c>
      <c r="C15" s="20">
        <f>26843.56+17.72</f>
        <v>26861.280000000002</v>
      </c>
      <c r="D15" s="20">
        <f>25650.54+17.72</f>
        <v>25668.260000000002</v>
      </c>
      <c r="E15" s="24">
        <f>+D15</f>
        <v>25668.260000000002</v>
      </c>
      <c r="F15" s="23">
        <f t="shared" si="0"/>
        <v>8468.89</v>
      </c>
      <c r="G15" s="77"/>
    </row>
    <row r="16" spans="1:7" ht="31.5" customHeight="1" thickBot="1">
      <c r="A16" s="4" t="s">
        <v>20</v>
      </c>
      <c r="B16" s="5">
        <v>2578.7</v>
      </c>
      <c r="C16" s="20">
        <v>11951.85</v>
      </c>
      <c r="D16" s="20">
        <v>9677.63</v>
      </c>
      <c r="E16" s="23">
        <f>410*1000*0.05</f>
        <v>20500</v>
      </c>
      <c r="F16" s="23">
        <f t="shared" si="0"/>
        <v>4852.92</v>
      </c>
      <c r="G16" s="9"/>
    </row>
    <row r="17" spans="1:7" ht="63.75" customHeight="1" hidden="1" thickBot="1">
      <c r="A17" s="18" t="s">
        <v>21</v>
      </c>
      <c r="B17" s="19"/>
      <c r="C17" s="20"/>
      <c r="D17" s="20"/>
      <c r="E17" s="23">
        <f>+D17</f>
        <v>0</v>
      </c>
      <c r="F17" s="23">
        <f t="shared" si="0"/>
        <v>0</v>
      </c>
      <c r="G17" s="9" t="s">
        <v>22</v>
      </c>
    </row>
    <row r="18" spans="1:7" ht="27.75" customHeight="1" thickBot="1">
      <c r="A18" s="18" t="s">
        <v>23</v>
      </c>
      <c r="B18" s="19">
        <f>2044.41-16.71</f>
        <v>2027.7</v>
      </c>
      <c r="C18" s="20">
        <f>11014.25+7.27</f>
        <v>11021.52</v>
      </c>
      <c r="D18" s="20">
        <f>9945.32+7.27</f>
        <v>9952.59</v>
      </c>
      <c r="E18" s="23">
        <f>+D18</f>
        <v>9952.59</v>
      </c>
      <c r="F18" s="23">
        <f t="shared" si="0"/>
        <v>3096.630000000001</v>
      </c>
      <c r="G18" s="27" t="s">
        <v>47</v>
      </c>
    </row>
    <row r="19" spans="1:7" ht="68.25" customHeight="1" hidden="1" thickBot="1">
      <c r="A19" s="18" t="s">
        <v>24</v>
      </c>
      <c r="B19" s="19"/>
      <c r="C19" s="25"/>
      <c r="D19" s="25"/>
      <c r="E19" s="23">
        <f>+D19</f>
        <v>0</v>
      </c>
      <c r="F19" s="23">
        <f t="shared" si="0"/>
        <v>0</v>
      </c>
      <c r="G19" s="27" t="s">
        <v>25</v>
      </c>
    </row>
    <row r="20" spans="1:7" ht="40.5" customHeight="1" hidden="1" thickBot="1">
      <c r="A20" s="18" t="s">
        <v>26</v>
      </c>
      <c r="B20" s="19"/>
      <c r="C20" s="25"/>
      <c r="D20" s="25"/>
      <c r="E20" s="23">
        <f>+D20</f>
        <v>0</v>
      </c>
      <c r="F20" s="23">
        <f t="shared" si="0"/>
        <v>0</v>
      </c>
      <c r="G20" s="27"/>
    </row>
    <row r="21" spans="1:7" ht="41.25" customHeight="1" thickBot="1">
      <c r="A21" s="18" t="s">
        <v>27</v>
      </c>
      <c r="B21" s="19">
        <f>707.6-4.6</f>
        <v>703</v>
      </c>
      <c r="C21" s="21">
        <f>3890.56+2.6</f>
        <v>3893.16</v>
      </c>
      <c r="D21" s="21">
        <f>3507.57+2.6</f>
        <v>3510.17</v>
      </c>
      <c r="E21" s="23">
        <f>+D21</f>
        <v>3510.17</v>
      </c>
      <c r="F21" s="23">
        <f t="shared" si="0"/>
        <v>1085.9899999999998</v>
      </c>
      <c r="G21" s="27" t="s">
        <v>28</v>
      </c>
    </row>
    <row r="22" spans="1:7" ht="18.75" customHeight="1" thickBot="1">
      <c r="A22" s="18" t="s">
        <v>14</v>
      </c>
      <c r="B22" s="22">
        <f>SUM(B14:B21)</f>
        <v>21531.13</v>
      </c>
      <c r="C22" s="22">
        <f>SUM(C14:C21)</f>
        <v>111520.89000000001</v>
      </c>
      <c r="D22" s="22">
        <f>SUM(D14:D21)</f>
        <v>99974.82</v>
      </c>
      <c r="E22" s="22">
        <f>SUM(E14:E21)</f>
        <v>110797.19</v>
      </c>
      <c r="F22" s="22">
        <f>SUM(F14:F21)</f>
        <v>33077.2</v>
      </c>
      <c r="G22" s="26"/>
    </row>
    <row r="23" spans="1:7" ht="18.75" customHeight="1">
      <c r="A23" s="10" t="s">
        <v>29</v>
      </c>
      <c r="B23" s="10"/>
      <c r="C23" s="10"/>
      <c r="D23" s="10"/>
      <c r="E23" s="10"/>
      <c r="F23" s="11">
        <f>+F11+F22</f>
        <v>80959.45999999996</v>
      </c>
      <c r="G23" s="12"/>
    </row>
    <row r="24" spans="1:7" ht="18.75" customHeight="1">
      <c r="A24" s="13" t="s">
        <v>30</v>
      </c>
      <c r="B24" s="10"/>
      <c r="C24" s="10"/>
      <c r="D24" s="10"/>
      <c r="E24" s="10"/>
      <c r="F24" s="11"/>
      <c r="G24" s="14">
        <f>+E16-C16+F23</f>
        <v>89507.60999999996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3.421875" style="0" customWidth="1"/>
    <col min="3" max="3" width="14.28125" style="0" customWidth="1"/>
    <col min="4" max="4" width="15.57421875" style="0" customWidth="1"/>
    <col min="5" max="5" width="16.7109375" style="0" customWidth="1"/>
    <col min="6" max="6" width="13.57421875" style="0" customWidth="1"/>
  </cols>
  <sheetData>
    <row r="1" spans="1:6" ht="18.75" customHeight="1">
      <c r="A1" s="86" t="s">
        <v>50</v>
      </c>
      <c r="B1" s="86"/>
      <c r="C1" s="86"/>
      <c r="D1" s="86"/>
      <c r="E1" s="86"/>
      <c r="F1" s="86"/>
    </row>
    <row r="2" ht="18.75" customHeight="1">
      <c r="A2" t="s">
        <v>51</v>
      </c>
    </row>
    <row r="3" ht="18.75" customHeight="1">
      <c r="A3" t="s">
        <v>52</v>
      </c>
    </row>
    <row r="4" ht="18" customHeight="1">
      <c r="A4" t="s">
        <v>53</v>
      </c>
    </row>
    <row r="5" ht="18.75" customHeight="1">
      <c r="D5" s="28" t="s">
        <v>54</v>
      </c>
    </row>
    <row r="6" spans="1:6" ht="18.75" customHeight="1">
      <c r="A6" s="85" t="s">
        <v>31</v>
      </c>
      <c r="B6" s="85"/>
      <c r="C6" s="85"/>
      <c r="D6" s="85"/>
      <c r="E6" s="85"/>
      <c r="F6" s="85"/>
    </row>
    <row r="7" spans="1:6" ht="18.75" customHeight="1">
      <c r="A7" s="85" t="s">
        <v>32</v>
      </c>
      <c r="B7" s="85"/>
      <c r="C7" s="85"/>
      <c r="D7" s="85"/>
      <c r="E7" s="85"/>
      <c r="F7" s="85"/>
    </row>
    <row r="8" spans="1:6" ht="18.75" customHeight="1">
      <c r="A8" s="85" t="s">
        <v>48</v>
      </c>
      <c r="B8" s="85"/>
      <c r="C8" s="85"/>
      <c r="D8" s="85"/>
      <c r="E8" s="85"/>
      <c r="F8" s="85"/>
    </row>
    <row r="9" spans="1:6" ht="18.75" customHeight="1">
      <c r="A9" s="15" t="s">
        <v>33</v>
      </c>
      <c r="B9" s="15" t="s">
        <v>34</v>
      </c>
      <c r="C9" s="15" t="s">
        <v>35</v>
      </c>
      <c r="D9" s="15" t="s">
        <v>36</v>
      </c>
      <c r="E9" s="15" t="s">
        <v>37</v>
      </c>
      <c r="F9" s="15" t="s">
        <v>38</v>
      </c>
    </row>
    <row r="10" spans="1:6" ht="18.75" customHeight="1">
      <c r="A10" s="16" t="s">
        <v>39</v>
      </c>
      <c r="B10" s="16">
        <v>26.8</v>
      </c>
      <c r="C10" s="16">
        <v>25.7</v>
      </c>
      <c r="D10" s="16">
        <f>B10-C10</f>
        <v>1.1000000000000014</v>
      </c>
      <c r="E10" s="16">
        <f>46.23-8.7</f>
        <v>37.53</v>
      </c>
      <c r="F10" s="16">
        <f>C10-E10</f>
        <v>-11.830000000000002</v>
      </c>
    </row>
    <row r="12" ht="15">
      <c r="A12" t="s">
        <v>49</v>
      </c>
    </row>
    <row r="13" ht="15">
      <c r="A13" t="s">
        <v>40</v>
      </c>
    </row>
    <row r="14" spans="1:3" ht="15">
      <c r="A14" t="s">
        <v>41</v>
      </c>
      <c r="C14" s="17"/>
    </row>
    <row r="15" ht="15">
      <c r="A15" t="s">
        <v>42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57421875" style="29" customWidth="1"/>
    <col min="2" max="2" width="19.421875" style="29" customWidth="1"/>
    <col min="3" max="3" width="49.140625" style="29" customWidth="1"/>
    <col min="4" max="4" width="19.57421875" style="29" customWidth="1"/>
    <col min="5" max="5" width="20.8515625" style="29" customWidth="1"/>
    <col min="6" max="6" width="17.7109375" style="29" customWidth="1"/>
    <col min="7" max="7" width="13.8515625" style="29" customWidth="1"/>
    <col min="8" max="16384" width="9.140625" style="29" customWidth="1"/>
  </cols>
  <sheetData>
    <row r="1" spans="1:7" ht="30.75" customHeight="1">
      <c r="A1" s="87" t="s">
        <v>55</v>
      </c>
      <c r="B1" s="87"/>
      <c r="C1" s="87"/>
      <c r="D1" s="87"/>
      <c r="E1" s="87"/>
      <c r="F1" s="87"/>
      <c r="G1" s="87"/>
    </row>
    <row r="2" spans="1:7" ht="29.25" customHeight="1" thickBot="1">
      <c r="A2" s="88"/>
      <c r="B2" s="88"/>
      <c r="C2" s="88"/>
      <c r="D2" s="88"/>
      <c r="E2" s="88"/>
      <c r="F2" s="88"/>
      <c r="G2" s="88"/>
    </row>
    <row r="3" spans="1:7" ht="13.5" thickBot="1">
      <c r="A3" s="30"/>
      <c r="B3" s="31"/>
      <c r="C3" s="32"/>
      <c r="D3" s="31"/>
      <c r="E3" s="31"/>
      <c r="F3" s="89" t="s">
        <v>56</v>
      </c>
      <c r="G3" s="90"/>
    </row>
    <row r="4" spans="1:7" ht="12.75">
      <c r="A4" s="33" t="s">
        <v>57</v>
      </c>
      <c r="B4" s="34" t="s">
        <v>58</v>
      </c>
      <c r="C4" s="33" t="s">
        <v>59</v>
      </c>
      <c r="D4" s="34" t="s">
        <v>60</v>
      </c>
      <c r="E4" s="35" t="s">
        <v>61</v>
      </c>
      <c r="F4" s="35"/>
      <c r="G4" s="35"/>
    </row>
    <row r="5" spans="1:7" ht="12.75">
      <c r="A5" s="33" t="s">
        <v>62</v>
      </c>
      <c r="B5" s="34"/>
      <c r="C5" s="36"/>
      <c r="D5" s="34" t="s">
        <v>63</v>
      </c>
      <c r="E5" s="34" t="s">
        <v>64</v>
      </c>
      <c r="F5" s="34" t="s">
        <v>65</v>
      </c>
      <c r="G5" s="34" t="s">
        <v>66</v>
      </c>
    </row>
    <row r="6" spans="1:7" ht="12.75">
      <c r="A6" s="33"/>
      <c r="B6" s="34"/>
      <c r="C6" s="36"/>
      <c r="D6" s="34" t="s">
        <v>67</v>
      </c>
      <c r="E6" s="34"/>
      <c r="F6" s="34" t="s">
        <v>68</v>
      </c>
      <c r="G6" s="34" t="s">
        <v>69</v>
      </c>
    </row>
    <row r="7" spans="1:7" ht="12.75">
      <c r="A7" s="37"/>
      <c r="B7" s="38"/>
      <c r="C7" s="39"/>
      <c r="D7" s="38"/>
      <c r="E7" s="38"/>
      <c r="F7" s="38"/>
      <c r="G7" s="34" t="s">
        <v>70</v>
      </c>
    </row>
    <row r="8" spans="1:7" ht="13.5" thickBot="1">
      <c r="A8" s="40"/>
      <c r="B8" s="41"/>
      <c r="C8" s="42"/>
      <c r="D8" s="41"/>
      <c r="E8" s="41"/>
      <c r="F8" s="41"/>
      <c r="G8" s="41"/>
    </row>
    <row r="9" spans="1:7" ht="12.75">
      <c r="A9" s="31"/>
      <c r="B9" s="43"/>
      <c r="C9" s="32"/>
      <c r="D9" s="31"/>
      <c r="E9" s="31"/>
      <c r="F9" s="31"/>
      <c r="G9" s="43"/>
    </row>
    <row r="10" spans="1:7" ht="12.75">
      <c r="A10" s="34">
        <v>1</v>
      </c>
      <c r="B10" s="44" t="s">
        <v>71</v>
      </c>
      <c r="C10" s="33" t="s">
        <v>72</v>
      </c>
      <c r="D10" s="34" t="s">
        <v>73</v>
      </c>
      <c r="E10" s="45">
        <v>405.941</v>
      </c>
      <c r="F10" s="45">
        <f>E10*0.05</f>
        <v>20.29705</v>
      </c>
      <c r="G10" s="46">
        <f>+E10-F10</f>
        <v>385.64394999999996</v>
      </c>
    </row>
    <row r="11" spans="1:7" ht="12.75">
      <c r="A11" s="34"/>
      <c r="B11" s="44"/>
      <c r="C11" s="33" t="s">
        <v>74</v>
      </c>
      <c r="D11" s="34"/>
      <c r="E11" s="47">
        <v>4.059</v>
      </c>
      <c r="F11" s="45">
        <f>E11*0.05</f>
        <v>0.20295000000000002</v>
      </c>
      <c r="G11" s="46">
        <f>+E11-F11</f>
        <v>3.85605</v>
      </c>
    </row>
    <row r="12" spans="1:7" ht="12.75">
      <c r="A12" s="34"/>
      <c r="B12" s="44"/>
      <c r="C12" s="48" t="s">
        <v>75</v>
      </c>
      <c r="D12" s="49"/>
      <c r="E12" s="50">
        <f>SUM(E10:E11)</f>
        <v>410</v>
      </c>
      <c r="F12" s="50">
        <f>SUM(F10:F11)</f>
        <v>20.5</v>
      </c>
      <c r="G12" s="50">
        <f>SUM(G10:G11)</f>
        <v>389.49999999999994</v>
      </c>
    </row>
    <row r="13" spans="1:7" ht="13.5" thickBot="1">
      <c r="A13" s="51"/>
      <c r="B13" s="52"/>
      <c r="C13" s="53"/>
      <c r="D13" s="54"/>
      <c r="E13" s="54"/>
      <c r="F13" s="54"/>
      <c r="G13" s="55"/>
    </row>
    <row r="14" spans="1:7" ht="12.75">
      <c r="A14" s="31"/>
      <c r="B14" s="43"/>
      <c r="C14" s="91"/>
      <c r="D14" s="56"/>
      <c r="E14" s="57"/>
      <c r="F14" s="57"/>
      <c r="G14" s="57"/>
    </row>
    <row r="15" spans="1:7" ht="12.75">
      <c r="A15" s="38"/>
      <c r="B15" s="58" t="s">
        <v>14</v>
      </c>
      <c r="C15" s="92"/>
      <c r="D15" s="36"/>
      <c r="E15" s="59">
        <f>E12</f>
        <v>410</v>
      </c>
      <c r="F15" s="60">
        <f>+F12</f>
        <v>20.5</v>
      </c>
      <c r="G15" s="59">
        <f>+E15-F15</f>
        <v>389.5</v>
      </c>
    </row>
    <row r="16" spans="1:7" ht="13.5" thickBot="1">
      <c r="A16" s="41"/>
      <c r="B16" s="61"/>
      <c r="C16" s="93"/>
      <c r="D16" s="62"/>
      <c r="E16" s="63"/>
      <c r="F16" s="63"/>
      <c r="G16" s="63"/>
    </row>
    <row r="19" spans="1:7" ht="58.5" customHeight="1">
      <c r="A19" s="64" t="s">
        <v>76</v>
      </c>
      <c r="B19" s="64" t="s">
        <v>77</v>
      </c>
      <c r="C19" s="64" t="s">
        <v>78</v>
      </c>
      <c r="D19" s="64" t="s">
        <v>79</v>
      </c>
      <c r="E19" s="65" t="s">
        <v>80</v>
      </c>
      <c r="F19" s="64" t="s">
        <v>81</v>
      </c>
      <c r="G19" s="66"/>
    </row>
    <row r="20" spans="1:7" ht="15">
      <c r="A20" s="67">
        <v>1</v>
      </c>
      <c r="B20" s="68">
        <v>2578.7</v>
      </c>
      <c r="C20" s="68">
        <v>11951.85</v>
      </c>
      <c r="D20" s="68">
        <v>9677.63</v>
      </c>
      <c r="E20" s="68">
        <v>14900</v>
      </c>
      <c r="F20" s="68">
        <f>+B20+C20-D20</f>
        <v>4852.92</v>
      </c>
      <c r="G20" s="69"/>
    </row>
    <row r="23" spans="1:5" ht="75">
      <c r="A23" s="64" t="s">
        <v>76</v>
      </c>
      <c r="B23" s="64" t="s">
        <v>82</v>
      </c>
      <c r="C23" s="64" t="s">
        <v>83</v>
      </c>
      <c r="D23" s="64" t="s">
        <v>84</v>
      </c>
      <c r="E23" s="64" t="s">
        <v>85</v>
      </c>
    </row>
    <row r="24" spans="1:5" ht="15">
      <c r="A24" s="70">
        <v>1</v>
      </c>
      <c r="B24" s="71">
        <v>-39677.63</v>
      </c>
      <c r="C24" s="71">
        <f>+D20+E20</f>
        <v>24577.629999999997</v>
      </c>
      <c r="D24" s="71">
        <v>20500</v>
      </c>
      <c r="E24" s="71">
        <f>+B24+C24-D24</f>
        <v>-35600</v>
      </c>
    </row>
    <row r="25" spans="1:5" ht="12.75">
      <c r="A25" s="39"/>
      <c r="B25" s="39"/>
      <c r="C25" s="72"/>
      <c r="D25" s="72"/>
      <c r="E25" s="36"/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2012-04-28T05:48:56Z</dcterms:modified>
  <cp:category/>
  <cp:version/>
  <cp:contentType/>
  <cp:contentStatus/>
</cp:coreProperties>
</file>