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'кап.рем.'!$1:$1</definedName>
  </definedNames>
  <calcPr fullCalcOnLoad="1"/>
</workbook>
</file>

<file path=xl/sharedStrings.xml><?xml version="1.0" encoding="utf-8"?>
<sst xmlns="http://schemas.openxmlformats.org/spreadsheetml/2006/main" count="104" uniqueCount="95">
  <si>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</si>
  <si>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</si>
  <si>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</si>
  <si>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</si>
  <si>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</si>
  <si>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</si>
  <si>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</si>
  <si>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</si>
  <si>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 xml:space="preserve">ОАО"ТСК" 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</si>
  <si>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</si>
  <si>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</si>
  <si>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</si>
  <si>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</si>
  <si>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</si>
  <si>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</si>
  <si>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</si>
  <si>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</si>
  <si>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Н/2008-24 от 01.05.2008г.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</si>
  <si>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</si>
  <si>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</si>
  <si>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</si>
  <si>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</si>
  <si>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</si>
  <si>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</si>
  <si>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</si>
  <si>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</si>
  <si>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</si>
  <si>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</si>
  <si>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</si>
  <si>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</si>
  <si>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</si>
  <si>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</si>
  <si>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</si>
  <si>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</si>
  <si>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</si>
  <si>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</si>
  <si>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</si>
  <si>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</si>
  <si>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</si>
  <si>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</si>
  <si>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</si>
  <si>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</si>
  <si>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</si>
  <si>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</si>
  <si>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</si>
  <si>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</si>
  <si>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</si>
  <si>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ул.Ларина, д. 8</t>
  </si>
  <si>
    <t>Всего</t>
  </si>
  <si>
    <t>№ п/п</t>
  </si>
  <si>
    <t>Задолженность населения на 01.01.2010г., руб.</t>
  </si>
  <si>
    <t>Доля МО Сертолово, руб.</t>
  </si>
  <si>
    <t>Остаток средств  на лицевом счете на 01.01.2010г., руб.</t>
  </si>
  <si>
    <t>Израсходованно, руб.</t>
  </si>
  <si>
    <t>имущества жилого дома № 8  по ул. Ларина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</si>
  <si>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</si>
  <si>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</si>
  <si>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</si>
  <si>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</si>
  <si>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</si>
  <si>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ООО "СЗЛК"</t>
  </si>
  <si>
    <t>т/о коммерческих узлов учета тепловой энергии</t>
  </si>
  <si>
    <t>Оплата по договорам № 1/149-08/КУ от 01.05.2008г., № 47-09КУ от 01.01.2009г. с ООО"ПСФ"Энергорос"</t>
  </si>
  <si>
    <t>Общая задолженность по дому  на 01.01.2010г.</t>
  </si>
  <si>
    <t>Федеральные льготники!</t>
  </si>
  <si>
    <t xml:space="preserve">При неоплате жилищно-коммунальных услуг (отдельных их видов) свыше 3-х месяцев </t>
  </si>
  <si>
    <t>с момента предоставления ежемесячной денежной компенсации (с 1 ноября 2009 года),</t>
  </si>
  <si>
    <t>выплата компенсации будет приостановлена.</t>
  </si>
  <si>
    <t>КОМИТЕТ ПО СОЦИАЛЬНЫМ ВОПРОСАМ</t>
  </si>
  <si>
    <t>№ 8 по ул. Ларина с 01.01.2009г. по 31.12.2009г.</t>
  </si>
  <si>
    <t>начислено, тыс.руб.</t>
  </si>
  <si>
    <t>Оплачено населением,               тыс.руб.</t>
  </si>
  <si>
    <t>Задолженность населения,                       тыс.руб.</t>
  </si>
  <si>
    <t>Израсходованно (оплачено)                  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</si>
  <si>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251.32 </t>
    </r>
    <r>
      <rPr>
        <sz val="10"/>
        <rFont val="Arial Cyr"/>
        <family val="0"/>
      </rPr>
      <t>тыс.рублей, в том числе:</t>
    </r>
  </si>
  <si>
    <t xml:space="preserve"> - замена дверей и решеток - 5 шт.</t>
  </si>
  <si>
    <t xml:space="preserve"> - остекление - 9.1 м2</t>
  </si>
  <si>
    <t xml:space="preserve"> - косметический рмонт подъездов - 1под.</t>
  </si>
  <si>
    <t xml:space="preserve"> - устройство пандусов - 1шт.</t>
  </si>
  <si>
    <t xml:space="preserve"> - подготовка дома к сезонной эксплуатации</t>
  </si>
  <si>
    <t xml:space="preserve"> - проверка сопротивления изоляции - 198 лин.</t>
  </si>
  <si>
    <t xml:space="preserve"> - восстановление освещения</t>
  </si>
  <si>
    <t xml:space="preserve"> - аварийное обслуживание</t>
  </si>
  <si>
    <t>Отчет о реализации программы капитального ремонта жилого фонда ООО "УЮТ-СЕРВИС" в соответствии с ФЗ № 185 за период с 01 января 2009г. по 31 декабря 2009г.  по адресу г.Сертолово, ул. Ларина, д. 8</t>
  </si>
  <si>
    <t>установка коммерческого узла учета тепловой энергии</t>
  </si>
  <si>
    <t>1 шт.</t>
  </si>
  <si>
    <t>установка прибора учета холодного водоснабжения</t>
  </si>
  <si>
    <t>замена центрального отопления (верхняя и нижняя разводка)</t>
  </si>
  <si>
    <t>436 м.п.</t>
  </si>
  <si>
    <t>технический надзор</t>
  </si>
  <si>
    <t>Задолженность населения на 01.01.2009г., руб.</t>
  </si>
  <si>
    <t>Начислено за 2009 год, руб.</t>
  </si>
  <si>
    <t>Оплачено населением за 2009 год, руб.</t>
  </si>
  <si>
    <t>Остаток средств  на лицевом счете на 01.01.2009г., руб.</t>
  </si>
  <si>
    <t>Оплачено населением и МО Сертолово за 2009 год,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</si>
</sst>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top" wrapText="1"/>
    </xf>
    <xf numFmtId="0" fontId="8" fillId="33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16" fillId="0" borderId="20" xfId="0" applyFont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4" xfId="0" applyFont="1" applyBorder="1" applyAlignment="1">
      <alignment/>
    </xf>
    <xf numFmtId="4" fontId="19" fillId="0" borderId="24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4" fontId="19" fillId="0" borderId="24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2" fillId="33" borderId="0" xfId="0" applyFont="1" applyFill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28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right" vertical="top" wrapText="1"/>
    </xf>
    <xf numFmtId="4" fontId="9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12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" fontId="8" fillId="0" borderId="27" xfId="0" applyNumberFormat="1" applyFont="1" applyBorder="1" applyAlignment="1">
      <alignment horizontal="right" vertical="top" wrapText="1"/>
    </xf>
    <xf numFmtId="4" fontId="9" fillId="0" borderId="27" xfId="0" applyNumberFormat="1" applyFont="1" applyBorder="1" applyAlignment="1">
      <alignment vertical="top" wrapText="1"/>
    </xf>
    <xf numFmtId="4" fontId="9" fillId="0" borderId="27" xfId="0" applyNumberFormat="1" applyFont="1" applyBorder="1" applyAlignment="1">
      <alignment horizontal="right" vertical="top" wrapText="1"/>
    </xf>
    <xf numFmtId="4" fontId="1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4" fontId="15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24" xfId="0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16" fillId="0" borderId="29" xfId="0" applyNumberFormat="1" applyFont="1" applyBorder="1" applyAlignment="1">
      <alignment horizontal="center"/>
    </xf>
    <xf numFmtId="164" fontId="16" fillId="0" borderId="20" xfId="0" applyNumberFormat="1" applyFont="1" applyBorder="1" applyAlignment="1">
      <alignment horizontal="center"/>
    </xf>
    <xf numFmtId="164" fontId="16" fillId="0" borderId="20" xfId="61" applyNumberFormat="1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375" style="70" customWidth="1"/>
    <col min="4" max="4" width="14.375" style="70" customWidth="1"/>
    <col min="5" max="5" width="11.875" style="70" customWidth="1"/>
    <col min="6" max="6" width="14.125" style="70" customWidth="1"/>
    <col min="7" max="7" width="12.125" style="70" customWidth="1"/>
    <col min="8" max="8" width="14.625" style="70" customWidth="1"/>
    <col min="9" max="9" width="22.75390625" style="70" customWidth="1"/>
  </cols>
  <sheetData>
    <row r="1" spans="3:9" ht="12.75" customHeight="1" hidden="1">
      <c r="C1" s="42"/>
      <c r="D1" s="42"/>
      <c r="E1" s="42"/>
      <c r="F1" s="42"/>
      <c r="G1" s="42"/>
      <c r="H1" s="42"/>
      <c r="I1" s="42"/>
    </row>
    <row r="2" spans="3:9" ht="13.5" customHeight="1" hidden="1" thickBot="1">
      <c r="C2" s="42"/>
      <c r="D2" s="42"/>
      <c r="E2" s="42" t="s">
        <v>0</v>
      </c>
      <c r="F2" s="42"/>
      <c r="G2" s="42"/>
      <c r="H2" s="42"/>
      <c r="I2" s="42"/>
    </row>
    <row r="3" spans="3:9" ht="13.5" customHeight="1" hidden="1" thickBot="1">
      <c r="C3" s="43"/>
      <c r="D3" s="44"/>
      <c r="E3" s="45"/>
      <c r="F3" s="45"/>
      <c r="G3" s="45"/>
      <c r="H3" s="45"/>
      <c r="I3" s="46"/>
    </row>
    <row r="4" spans="3:9" ht="12.75" customHeight="1" hidden="1">
      <c r="C4" s="47"/>
      <c r="D4" s="47"/>
      <c r="E4" s="48"/>
      <c r="F4" s="48"/>
      <c r="G4" s="48"/>
      <c r="H4" s="48"/>
      <c r="I4" s="48"/>
    </row>
    <row r="5" spans="3:9" ht="14.25">
      <c r="C5" s="80" t="s">
        <v>1</v>
      </c>
      <c r="D5" s="80"/>
      <c r="E5" s="80"/>
      <c r="F5" s="80"/>
      <c r="G5" s="80"/>
      <c r="H5" s="80"/>
      <c r="I5" s="80"/>
    </row>
    <row r="6" spans="3:9" ht="12.75">
      <c r="C6" s="81" t="s">
        <v>2</v>
      </c>
      <c r="D6" s="81"/>
      <c r="E6" s="81"/>
      <c r="F6" s="81"/>
      <c r="G6" s="81"/>
      <c r="H6" s="81"/>
      <c r="I6" s="81"/>
    </row>
    <row r="7" spans="3:9" ht="13.5" thickBot="1">
      <c r="C7" s="81" t="s">
        <v>54</v>
      </c>
      <c r="D7" s="81"/>
      <c r="E7" s="81"/>
      <c r="F7" s="81"/>
      <c r="G7" s="81"/>
      <c r="H7" s="81"/>
      <c r="I7" s="81"/>
    </row>
    <row r="8" spans="3:9" ht="6" customHeight="1" hidden="1" thickBot="1">
      <c r="C8" s="82"/>
      <c r="D8" s="82"/>
      <c r="E8" s="82"/>
      <c r="F8" s="82"/>
      <c r="G8" s="82"/>
      <c r="H8" s="82"/>
      <c r="I8" s="82"/>
    </row>
    <row r="9" spans="3:9" ht="42.75" customHeight="1" thickBot="1">
      <c r="C9" s="49" t="s">
        <v>3</v>
      </c>
      <c r="D9" s="50" t="s">
        <v>55</v>
      </c>
      <c r="E9" s="51" t="s">
        <v>56</v>
      </c>
      <c r="F9" s="51" t="s">
        <v>57</v>
      </c>
      <c r="G9" s="51" t="s">
        <v>4</v>
      </c>
      <c r="H9" s="51" t="s">
        <v>58</v>
      </c>
      <c r="I9" s="49" t="s">
        <v>5</v>
      </c>
    </row>
    <row r="10" spans="3:9" ht="12" customHeight="1" thickBot="1">
      <c r="C10" s="83" t="s">
        <v>6</v>
      </c>
      <c r="D10" s="84"/>
      <c r="E10" s="84"/>
      <c r="F10" s="84"/>
      <c r="G10" s="84"/>
      <c r="H10" s="84"/>
      <c r="I10" s="85"/>
    </row>
    <row r="11" spans="3:9" ht="13.5" customHeight="1" thickBot="1">
      <c r="C11" s="52" t="s">
        <v>7</v>
      </c>
      <c r="D11" s="53">
        <v>22949.07</v>
      </c>
      <c r="E11" s="54">
        <f>619797.72+29164.24-8625.79</f>
        <v>640336.1699999999</v>
      </c>
      <c r="F11" s="54">
        <f>587008.7+29164.24</f>
        <v>616172.94</v>
      </c>
      <c r="G11" s="54">
        <f>+F11</f>
        <v>616172.94</v>
      </c>
      <c r="H11" s="54">
        <f>+D11+E11-F11</f>
        <v>47112.29999999993</v>
      </c>
      <c r="I11" s="86" t="s">
        <v>8</v>
      </c>
    </row>
    <row r="12" spans="3:9" ht="13.5" customHeight="1" thickBot="1">
      <c r="C12" s="52" t="s">
        <v>9</v>
      </c>
      <c r="D12" s="53">
        <f>19368.13-5896.03</f>
        <v>13472.100000000002</v>
      </c>
      <c r="E12" s="55">
        <f>423807.04+16627-54487.39</f>
        <v>385946.64999999997</v>
      </c>
      <c r="F12" s="55">
        <f>362227.65+16627-1133.73</f>
        <v>377720.92000000004</v>
      </c>
      <c r="G12" s="54">
        <f>+F12</f>
        <v>377720.92000000004</v>
      </c>
      <c r="H12" s="54">
        <f>+D12+E12-F12</f>
        <v>21697.8299999999</v>
      </c>
      <c r="I12" s="87"/>
    </row>
    <row r="13" spans="3:9" ht="13.5" customHeight="1" thickBot="1">
      <c r="C13" s="52" t="s">
        <v>10</v>
      </c>
      <c r="D13" s="53">
        <f>8304.47-2412.69</f>
        <v>5891.779999999999</v>
      </c>
      <c r="E13" s="55">
        <f>187008.57+8107.91-11469.42</f>
        <v>183647.06</v>
      </c>
      <c r="F13" s="55">
        <f>170792.71+8107.91</f>
        <v>178900.62</v>
      </c>
      <c r="G13" s="54">
        <f>+F13</f>
        <v>178900.62</v>
      </c>
      <c r="H13" s="54">
        <f>+D13+E13-F13</f>
        <v>10638.220000000001</v>
      </c>
      <c r="I13" s="86" t="s">
        <v>11</v>
      </c>
    </row>
    <row r="14" spans="3:9" ht="13.5" customHeight="1" thickBot="1">
      <c r="C14" s="52" t="s">
        <v>12</v>
      </c>
      <c r="D14" s="53">
        <f>1803.19-513.45+2779.03-807.48</f>
        <v>3261.2900000000004</v>
      </c>
      <c r="E14" s="55">
        <f>40639.62+1619.14-4362.89+62539.71+2711.45-3835.63</f>
        <v>99311.4</v>
      </c>
      <c r="F14" s="55">
        <f>35344.88+1619.14-104.28+57117.74+2711.45</f>
        <v>96688.93</v>
      </c>
      <c r="G14" s="54">
        <f>+F14</f>
        <v>96688.93</v>
      </c>
      <c r="H14" s="54">
        <f>+D14+E14-F14</f>
        <v>5883.759999999995</v>
      </c>
      <c r="I14" s="87"/>
    </row>
    <row r="15" spans="3:9" ht="13.5" thickBot="1">
      <c r="C15" s="52" t="s">
        <v>13</v>
      </c>
      <c r="D15" s="56">
        <f>SUM(D11:D14)</f>
        <v>45574.24</v>
      </c>
      <c r="E15" s="56">
        <f>SUM(E11:E14)</f>
        <v>1309241.2799999998</v>
      </c>
      <c r="F15" s="56">
        <f>SUM(F11:F14)</f>
        <v>1269483.41</v>
      </c>
      <c r="G15" s="56">
        <f>SUM(G11:G14)</f>
        <v>1269483.41</v>
      </c>
      <c r="H15" s="56">
        <f>SUM(H11:H14)</f>
        <v>85332.10999999983</v>
      </c>
      <c r="I15" s="57"/>
    </row>
    <row r="16" spans="3:9" ht="13.5" customHeight="1" thickBot="1">
      <c r="C16" s="88" t="s">
        <v>14</v>
      </c>
      <c r="D16" s="88"/>
      <c r="E16" s="88"/>
      <c r="F16" s="88"/>
      <c r="G16" s="88"/>
      <c r="H16" s="88"/>
      <c r="I16" s="88"/>
    </row>
    <row r="17" spans="3:9" ht="39.75" customHeight="1" thickBot="1">
      <c r="C17" s="58" t="s">
        <v>3</v>
      </c>
      <c r="D17" s="59" t="s">
        <v>55</v>
      </c>
      <c r="E17" s="60" t="s">
        <v>56</v>
      </c>
      <c r="F17" s="60" t="s">
        <v>57</v>
      </c>
      <c r="G17" s="60" t="s">
        <v>59</v>
      </c>
      <c r="H17" s="60" t="s">
        <v>58</v>
      </c>
      <c r="I17" s="59" t="s">
        <v>15</v>
      </c>
    </row>
    <row r="18" spans="3:9" ht="18" customHeight="1" thickBot="1">
      <c r="C18" s="49" t="s">
        <v>16</v>
      </c>
      <c r="D18" s="61">
        <v>14045.33</v>
      </c>
      <c r="E18" s="62">
        <f>362815.63+50929.37</f>
        <v>413745</v>
      </c>
      <c r="F18" s="62">
        <f>346265.75+50929.37</f>
        <v>397195.12</v>
      </c>
      <c r="G18" s="62">
        <f aca="true" t="shared" si="0" ref="G18:G23">+F18</f>
        <v>397195.12</v>
      </c>
      <c r="H18" s="62">
        <f aca="true" t="shared" si="1" ref="H18:H23">+D18+E18-F18</f>
        <v>30595.21000000002</v>
      </c>
      <c r="I18" s="89" t="s">
        <v>17</v>
      </c>
    </row>
    <row r="19" spans="3:9" ht="18" customHeight="1" thickBot="1">
      <c r="C19" s="52" t="s">
        <v>18</v>
      </c>
      <c r="D19" s="53">
        <v>8769.92</v>
      </c>
      <c r="E19" s="54">
        <f>136414.18+19148.54</f>
        <v>155562.72</v>
      </c>
      <c r="F19" s="54">
        <f>133072.97+19148.54</f>
        <v>152221.51</v>
      </c>
      <c r="G19" s="63">
        <f>+F19</f>
        <v>152221.51</v>
      </c>
      <c r="H19" s="62">
        <f t="shared" si="1"/>
        <v>12111.130000000005</v>
      </c>
      <c r="I19" s="87"/>
    </row>
    <row r="20" spans="3:9" ht="13.5" thickBot="1">
      <c r="C20" s="58" t="s">
        <v>19</v>
      </c>
      <c r="D20" s="64"/>
      <c r="E20" s="54">
        <f>116482.95+14398.05</f>
        <v>130881</v>
      </c>
      <c r="F20" s="54">
        <f>105766.54+14398.05</f>
        <v>120164.59</v>
      </c>
      <c r="G20" s="62">
        <f>1832.3*1000*0.05+26.883*1000</f>
        <v>118498</v>
      </c>
      <c r="H20" s="62">
        <f t="shared" si="1"/>
        <v>10716.410000000003</v>
      </c>
      <c r="I20" s="1"/>
    </row>
    <row r="21" spans="3:9" ht="13.5" thickBot="1">
      <c r="C21" s="52" t="s">
        <v>20</v>
      </c>
      <c r="D21" s="53">
        <v>3047</v>
      </c>
      <c r="E21" s="54">
        <f>62155.79+8837.41</f>
        <v>70993.2</v>
      </c>
      <c r="F21" s="54">
        <f>59904.88+8837.41</f>
        <v>68742.29</v>
      </c>
      <c r="G21" s="62">
        <f t="shared" si="0"/>
        <v>68742.29</v>
      </c>
      <c r="H21" s="62">
        <f t="shared" si="1"/>
        <v>5297.9100000000035</v>
      </c>
      <c r="I21" s="1" t="s">
        <v>60</v>
      </c>
    </row>
    <row r="22" spans="3:9" ht="13.5" thickBot="1">
      <c r="C22" s="52" t="s">
        <v>21</v>
      </c>
      <c r="D22" s="53">
        <v>2595.34</v>
      </c>
      <c r="E22" s="54">
        <f>55964.62+7855.82</f>
        <v>63820.44</v>
      </c>
      <c r="F22" s="54">
        <f>53765.97+7855.82</f>
        <v>61621.79</v>
      </c>
      <c r="G22" s="62">
        <f t="shared" si="0"/>
        <v>61621.79</v>
      </c>
      <c r="H22" s="62">
        <f t="shared" si="1"/>
        <v>4793.989999999998</v>
      </c>
      <c r="I22" s="1" t="s">
        <v>22</v>
      </c>
    </row>
    <row r="23" spans="3:9" ht="24.75" customHeight="1" thickBot="1">
      <c r="C23" s="52" t="s">
        <v>23</v>
      </c>
      <c r="D23" s="53">
        <v>218.29</v>
      </c>
      <c r="E23" s="55">
        <f>5087.85+714.03</f>
        <v>5801.88</v>
      </c>
      <c r="F23" s="55">
        <f>4876.47+714.03</f>
        <v>5590.5</v>
      </c>
      <c r="G23" s="62">
        <f t="shared" si="0"/>
        <v>5590.5</v>
      </c>
      <c r="H23" s="62">
        <f t="shared" si="1"/>
        <v>429.6700000000001</v>
      </c>
      <c r="I23" s="1" t="s">
        <v>24</v>
      </c>
    </row>
    <row r="24" spans="3:9" ht="37.5" customHeight="1" hidden="1" thickBot="1">
      <c r="C24" s="52" t="s">
        <v>61</v>
      </c>
      <c r="D24" s="65"/>
      <c r="E24" s="55">
        <v>0</v>
      </c>
      <c r="F24" s="55">
        <v>0</v>
      </c>
      <c r="G24" s="55"/>
      <c r="H24" s="55"/>
      <c r="I24" s="1"/>
    </row>
    <row r="25" spans="3:9" ht="24.75" customHeight="1" hidden="1" thickBot="1">
      <c r="C25" s="52" t="s">
        <v>25</v>
      </c>
      <c r="D25" s="65"/>
      <c r="E25" s="55"/>
      <c r="F25" s="55"/>
      <c r="G25" s="55"/>
      <c r="H25" s="55"/>
      <c r="I25" s="1" t="s">
        <v>62</v>
      </c>
    </row>
    <row r="26" spans="3:9" s="66" customFormat="1" ht="17.25" customHeight="1" thickBot="1">
      <c r="C26" s="52" t="s">
        <v>13</v>
      </c>
      <c r="D26" s="56">
        <f>SUM(D18:D25)</f>
        <v>28675.88</v>
      </c>
      <c r="E26" s="56">
        <f>SUM(E18:E25)</f>
        <v>840804.2399999999</v>
      </c>
      <c r="F26" s="56">
        <f>SUM(F18:F25)</f>
        <v>805535.8</v>
      </c>
      <c r="G26" s="56">
        <f>SUM(G18:G25)</f>
        <v>803869.2100000001</v>
      </c>
      <c r="H26" s="56">
        <f>SUM(H18:H25)</f>
        <v>63944.32000000003</v>
      </c>
      <c r="I26" s="65"/>
    </row>
    <row r="27" spans="3:9" ht="12.75" customHeight="1" hidden="1" thickBot="1">
      <c r="C27" s="2"/>
      <c r="D27" s="2"/>
      <c r="E27" s="2"/>
      <c r="F27" s="2"/>
      <c r="G27" s="2"/>
      <c r="H27" s="2"/>
      <c r="I27" s="2"/>
    </row>
    <row r="28" spans="3:9" ht="12.75" customHeight="1" hidden="1" thickBot="1">
      <c r="C28" s="2"/>
      <c r="D28" s="2"/>
      <c r="E28" s="67"/>
      <c r="F28" s="2"/>
      <c r="G28" s="2"/>
      <c r="H28" s="2"/>
      <c r="I28" s="2"/>
    </row>
    <row r="29" spans="3:9" ht="12.75" customHeight="1" hidden="1" thickBot="1">
      <c r="C29" s="2"/>
      <c r="D29" s="2"/>
      <c r="E29" s="2"/>
      <c r="F29" s="2"/>
      <c r="G29" s="2"/>
      <c r="H29" s="2"/>
      <c r="I29" s="2"/>
    </row>
    <row r="30" spans="3:9" ht="12.75" customHeight="1" hidden="1">
      <c r="C30" s="2"/>
      <c r="D30" s="2"/>
      <c r="E30" s="2"/>
      <c r="F30" s="2"/>
      <c r="G30" s="2"/>
      <c r="H30" s="2"/>
      <c r="I30" s="2"/>
    </row>
    <row r="31" spans="3:9" ht="12.75" customHeight="1" hidden="1">
      <c r="C31" s="2"/>
      <c r="D31" s="2"/>
      <c r="E31" s="2"/>
      <c r="F31" s="2"/>
      <c r="G31" s="2"/>
      <c r="H31" s="2"/>
      <c r="I31" s="2"/>
    </row>
    <row r="32" spans="3:9" ht="12.75" customHeight="1" hidden="1">
      <c r="C32" s="2"/>
      <c r="D32" s="2"/>
      <c r="E32" s="2"/>
      <c r="F32" s="2"/>
      <c r="G32" s="2"/>
      <c r="H32" s="2"/>
      <c r="I32" s="2"/>
    </row>
    <row r="33" spans="3:9" ht="12.75" customHeight="1" hidden="1">
      <c r="C33" s="2"/>
      <c r="D33" s="2"/>
      <c r="E33" s="2"/>
      <c r="F33" s="2"/>
      <c r="G33" s="2"/>
      <c r="H33" s="2"/>
      <c r="I33" s="2"/>
    </row>
    <row r="34" spans="3:9" ht="12.75" customHeight="1" hidden="1">
      <c r="C34" s="2"/>
      <c r="D34" s="2"/>
      <c r="E34" s="2"/>
      <c r="F34" s="2"/>
      <c r="G34" s="2"/>
      <c r="H34" s="2"/>
      <c r="I34" s="2"/>
    </row>
    <row r="35" spans="3:9" ht="16.5" customHeight="1">
      <c r="C35" s="68" t="s">
        <v>63</v>
      </c>
      <c r="D35" s="68"/>
      <c r="E35" s="68"/>
      <c r="F35" s="68"/>
      <c r="G35" s="68"/>
      <c r="H35" s="69">
        <f>+H15+H26</f>
        <v>149276.42999999985</v>
      </c>
      <c r="I35" s="2"/>
    </row>
  </sheetData>
  <sheetProtection/>
  <mergeCells count="9">
    <mergeCell ref="C5:I5"/>
    <mergeCell ref="C6:I6"/>
    <mergeCell ref="C7:I7"/>
    <mergeCell ref="C8:I8"/>
    <mergeCell ref="C10:I10"/>
    <mergeCell ref="I11:I12"/>
    <mergeCell ref="I13:I14"/>
    <mergeCell ref="C16:I16"/>
    <mergeCell ref="I18:I19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120" zoomScaleSheetLayoutView="120" zoomScalePageLayoutView="0" workbookViewId="0" topLeftCell="A4">
      <selection activeCell="B11" sqref="B11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4.25390625" style="0" customWidth="1"/>
  </cols>
  <sheetData>
    <row r="1" spans="1:6" ht="15">
      <c r="A1" s="91" t="s">
        <v>64</v>
      </c>
      <c r="B1" s="91"/>
      <c r="C1" s="91"/>
      <c r="D1" s="91"/>
      <c r="E1" s="91"/>
      <c r="F1" s="91"/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5">
      <c r="D5" s="71" t="s">
        <v>68</v>
      </c>
    </row>
    <row r="6" spans="1:6" ht="12.75">
      <c r="A6" s="90" t="s">
        <v>26</v>
      </c>
      <c r="B6" s="90"/>
      <c r="C6" s="90"/>
      <c r="D6" s="90"/>
      <c r="E6" s="90"/>
      <c r="F6" s="90"/>
    </row>
    <row r="7" spans="1:6" ht="12.75">
      <c r="A7" s="90" t="s">
        <v>27</v>
      </c>
      <c r="B7" s="90"/>
      <c r="C7" s="90"/>
      <c r="D7" s="90"/>
      <c r="E7" s="90"/>
      <c r="F7" s="90"/>
    </row>
    <row r="8" spans="1:6" ht="12.75">
      <c r="A8" s="90" t="s">
        <v>69</v>
      </c>
      <c r="B8" s="90"/>
      <c r="C8" s="90"/>
      <c r="D8" s="90"/>
      <c r="E8" s="90"/>
      <c r="F8" s="90"/>
    </row>
    <row r="9" spans="1:6" ht="38.25">
      <c r="A9" s="72" t="s">
        <v>28</v>
      </c>
      <c r="B9" s="72" t="s">
        <v>70</v>
      </c>
      <c r="C9" s="72" t="s">
        <v>71</v>
      </c>
      <c r="D9" s="72" t="s">
        <v>72</v>
      </c>
      <c r="E9" s="72" t="s">
        <v>73</v>
      </c>
      <c r="F9" s="72" t="s">
        <v>29</v>
      </c>
    </row>
    <row r="10" spans="1:6" ht="15">
      <c r="A10" s="73" t="s">
        <v>30</v>
      </c>
      <c r="B10" s="73">
        <v>136.4</v>
      </c>
      <c r="C10" s="73">
        <v>133.1</v>
      </c>
      <c r="D10" s="73">
        <f>B10-C10</f>
        <v>3.3000000000000114</v>
      </c>
      <c r="E10" s="73">
        <f>290.68-39.36</f>
        <v>251.32</v>
      </c>
      <c r="F10" s="73">
        <f>C10-E10</f>
        <v>-118.22</v>
      </c>
    </row>
    <row r="12" ht="1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spans="1:3" ht="12.75">
      <c r="A16" t="s">
        <v>78</v>
      </c>
      <c r="C16" s="13"/>
    </row>
    <row r="17" spans="1:3" ht="12.75">
      <c r="A17" t="s">
        <v>79</v>
      </c>
      <c r="C17" s="13"/>
    </row>
    <row r="18" spans="1:3" ht="12.75">
      <c r="A18" t="s">
        <v>80</v>
      </c>
      <c r="C18" s="13"/>
    </row>
    <row r="19" ht="12.75">
      <c r="A19" t="s">
        <v>81</v>
      </c>
    </row>
    <row r="20" ht="12.75">
      <c r="A20" t="s">
        <v>82</v>
      </c>
    </row>
  </sheetData>
  <sheetProtection/>
  <mergeCells count="4">
    <mergeCell ref="A8:F8"/>
    <mergeCell ref="A1:F1"/>
    <mergeCell ref="A6:F6"/>
    <mergeCell ref="A7: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5.625" style="0" customWidth="1"/>
    <col min="2" max="2" width="17.625" style="0" customWidth="1"/>
    <col min="3" max="3" width="55.125" style="0" customWidth="1"/>
    <col min="4" max="4" width="19.00390625" style="0" customWidth="1"/>
    <col min="5" max="5" width="18.75390625" style="0" customWidth="1"/>
    <col min="6" max="6" width="17.875" style="0" customWidth="1"/>
    <col min="7" max="7" width="13.375" style="0" customWidth="1"/>
    <col min="8" max="8" width="20.625" style="0" hidden="1" customWidth="1"/>
  </cols>
  <sheetData>
    <row r="1" spans="1:8" ht="30.75" customHeight="1">
      <c r="A1" s="92" t="s">
        <v>83</v>
      </c>
      <c r="B1" s="92"/>
      <c r="C1" s="92"/>
      <c r="D1" s="92"/>
      <c r="E1" s="92"/>
      <c r="F1" s="92"/>
      <c r="G1" s="92"/>
      <c r="H1" s="3"/>
    </row>
    <row r="2" spans="1:7" ht="29.25" customHeight="1" thickBot="1">
      <c r="A2" s="93"/>
      <c r="B2" s="93"/>
      <c r="C2" s="93"/>
      <c r="D2" s="93"/>
      <c r="E2" s="93"/>
      <c r="F2" s="93"/>
      <c r="G2" s="93"/>
    </row>
    <row r="3" spans="1:8" ht="13.5" thickBot="1">
      <c r="A3" s="4"/>
      <c r="B3" s="5"/>
      <c r="C3" s="6"/>
      <c r="D3" s="5"/>
      <c r="E3" s="5"/>
      <c r="F3" s="94" t="s">
        <v>31</v>
      </c>
      <c r="G3" s="95"/>
      <c r="H3" s="5"/>
    </row>
    <row r="4" spans="1:8" ht="12.75">
      <c r="A4" s="7" t="s">
        <v>32</v>
      </c>
      <c r="B4" s="8" t="s">
        <v>33</v>
      </c>
      <c r="C4" s="7" t="s">
        <v>34</v>
      </c>
      <c r="D4" s="8" t="s">
        <v>35</v>
      </c>
      <c r="E4" s="9" t="s">
        <v>36</v>
      </c>
      <c r="F4" s="9"/>
      <c r="G4" s="9"/>
      <c r="H4" s="9" t="s">
        <v>37</v>
      </c>
    </row>
    <row r="5" spans="1:8" ht="12.75">
      <c r="A5" s="7" t="s">
        <v>38</v>
      </c>
      <c r="B5" s="8"/>
      <c r="C5" s="10"/>
      <c r="D5" s="8" t="s">
        <v>39</v>
      </c>
      <c r="E5" s="8" t="s">
        <v>40</v>
      </c>
      <c r="F5" s="8" t="s">
        <v>41</v>
      </c>
      <c r="G5" s="8" t="s">
        <v>42</v>
      </c>
      <c r="H5" s="8"/>
    </row>
    <row r="6" spans="1:8" ht="12.75">
      <c r="A6" s="7"/>
      <c r="B6" s="8"/>
      <c r="C6" s="10"/>
      <c r="D6" s="8" t="s">
        <v>43</v>
      </c>
      <c r="E6" s="8"/>
      <c r="F6" s="8" t="s">
        <v>44</v>
      </c>
      <c r="G6" s="8" t="s">
        <v>45</v>
      </c>
      <c r="H6" s="11"/>
    </row>
    <row r="7" spans="1:8" ht="12.75">
      <c r="A7" s="12"/>
      <c r="B7" s="11"/>
      <c r="C7" s="13"/>
      <c r="D7" s="11"/>
      <c r="E7" s="11"/>
      <c r="F7" s="11"/>
      <c r="G7" s="8" t="s">
        <v>46</v>
      </c>
      <c r="H7" s="11"/>
    </row>
    <row r="8" spans="1:8" ht="13.5" thickBot="1">
      <c r="A8" s="14"/>
      <c r="B8" s="15"/>
      <c r="C8" s="16"/>
      <c r="D8" s="15"/>
      <c r="E8" s="15"/>
      <c r="F8" s="15"/>
      <c r="G8" s="15"/>
      <c r="H8" s="15"/>
    </row>
    <row r="9" spans="1:8" ht="12.75">
      <c r="A9" s="5"/>
      <c r="B9" s="17"/>
      <c r="C9" s="6"/>
      <c r="D9" s="5"/>
      <c r="E9" s="5"/>
      <c r="F9" s="5"/>
      <c r="G9" s="17"/>
      <c r="H9" s="17"/>
    </row>
    <row r="10" spans="1:8" ht="12.75">
      <c r="A10" s="8">
        <v>1</v>
      </c>
      <c r="B10" s="18" t="s">
        <v>47</v>
      </c>
      <c r="C10" s="7" t="s">
        <v>84</v>
      </c>
      <c r="D10" s="8" t="s">
        <v>85</v>
      </c>
      <c r="E10" s="74">
        <v>500.941</v>
      </c>
      <c r="F10" s="74">
        <f>E10*0.05</f>
        <v>25.04705</v>
      </c>
      <c r="G10" s="75">
        <f>+E10-F10</f>
        <v>475.89394999999996</v>
      </c>
      <c r="H10" s="19"/>
    </row>
    <row r="11" spans="1:8" ht="12.75">
      <c r="A11" s="8"/>
      <c r="B11" s="18"/>
      <c r="C11" s="7" t="s">
        <v>86</v>
      </c>
      <c r="D11" s="8" t="s">
        <v>85</v>
      </c>
      <c r="E11" s="74">
        <v>146.733</v>
      </c>
      <c r="F11" s="74">
        <v>26.617</v>
      </c>
      <c r="G11" s="75">
        <f>+E11-F11</f>
        <v>120.116</v>
      </c>
      <c r="H11" s="19"/>
    </row>
    <row r="12" spans="1:8" ht="12.75">
      <c r="A12" s="8"/>
      <c r="B12" s="18"/>
      <c r="C12" s="7" t="s">
        <v>87</v>
      </c>
      <c r="D12" s="8" t="s">
        <v>88</v>
      </c>
      <c r="E12" s="74">
        <v>1313.218</v>
      </c>
      <c r="F12" s="74">
        <f>E12*0.05</f>
        <v>65.66090000000001</v>
      </c>
      <c r="G12" s="75">
        <f>+E12-F12</f>
        <v>1247.5571</v>
      </c>
      <c r="H12" s="26"/>
    </row>
    <row r="13" spans="1:8" ht="12.75">
      <c r="A13" s="8"/>
      <c r="B13" s="18"/>
      <c r="C13" s="7" t="s">
        <v>89</v>
      </c>
      <c r="D13" s="8"/>
      <c r="E13" s="76">
        <f>18.141+1.467</f>
        <v>19.607999999999997</v>
      </c>
      <c r="F13" s="74">
        <f>0.907+0.266</f>
        <v>1.173</v>
      </c>
      <c r="G13" s="75">
        <f>+E13-F13</f>
        <v>18.434999999999995</v>
      </c>
      <c r="H13" s="19"/>
    </row>
    <row r="14" spans="1:8" ht="12.75">
      <c r="A14" s="8"/>
      <c r="B14" s="18"/>
      <c r="C14" s="20" t="s">
        <v>48</v>
      </c>
      <c r="D14" s="21"/>
      <c r="E14" s="77">
        <f>SUM(E10:E13)</f>
        <v>1980.5</v>
      </c>
      <c r="F14" s="77">
        <f>SUM(F10:F13)</f>
        <v>118.49795000000002</v>
      </c>
      <c r="G14" s="77">
        <f>SUM(G10:G13)</f>
        <v>1862.00205</v>
      </c>
      <c r="H14" s="19"/>
    </row>
    <row r="15" spans="1:8" ht="13.5" thickBot="1">
      <c r="A15" s="22"/>
      <c r="B15" s="23"/>
      <c r="C15" s="24"/>
      <c r="D15" s="25"/>
      <c r="E15" s="25"/>
      <c r="F15" s="25"/>
      <c r="G15" s="26"/>
      <c r="H15" s="26"/>
    </row>
    <row r="16" spans="1:8" ht="12.75">
      <c r="A16" s="5"/>
      <c r="B16" s="17"/>
      <c r="C16" s="96"/>
      <c r="D16" s="27"/>
      <c r="E16" s="28"/>
      <c r="F16" s="28"/>
      <c r="G16" s="28"/>
      <c r="H16" s="28"/>
    </row>
    <row r="17" spans="1:8" ht="12.75">
      <c r="A17" s="11"/>
      <c r="B17" s="29" t="s">
        <v>13</v>
      </c>
      <c r="C17" s="97"/>
      <c r="D17" s="10"/>
      <c r="E17" s="78">
        <f>E14</f>
        <v>1980.5</v>
      </c>
      <c r="F17" s="79">
        <f>+F14</f>
        <v>118.49795000000002</v>
      </c>
      <c r="G17" s="78">
        <f>+E17-F17</f>
        <v>1862.00205</v>
      </c>
      <c r="H17" s="19"/>
    </row>
    <row r="18" spans="1:8" ht="13.5" thickBot="1">
      <c r="A18" s="15"/>
      <c r="B18" s="30"/>
      <c r="C18" s="98"/>
      <c r="D18" s="31"/>
      <c r="E18" s="32"/>
      <c r="F18" s="32"/>
      <c r="G18" s="32"/>
      <c r="H18" s="32"/>
    </row>
    <row r="21" spans="1:7" ht="68.25" customHeight="1">
      <c r="A21" s="33" t="s">
        <v>49</v>
      </c>
      <c r="B21" s="33" t="s">
        <v>90</v>
      </c>
      <c r="C21" s="33" t="s">
        <v>91</v>
      </c>
      <c r="D21" s="33" t="s">
        <v>92</v>
      </c>
      <c r="E21" s="34" t="s">
        <v>51</v>
      </c>
      <c r="F21" s="33" t="s">
        <v>50</v>
      </c>
      <c r="G21" s="35"/>
    </row>
    <row r="22" spans="1:7" ht="15">
      <c r="A22" s="36">
        <v>1</v>
      </c>
      <c r="B22" s="37">
        <v>0</v>
      </c>
      <c r="C22" s="37">
        <v>130881</v>
      </c>
      <c r="D22" s="37">
        <v>120164.59</v>
      </c>
      <c r="E22" s="37">
        <v>5400</v>
      </c>
      <c r="F22" s="37">
        <f>+C22-D22</f>
        <v>10716.410000000003</v>
      </c>
      <c r="G22" s="38"/>
    </row>
    <row r="24" spans="1:5" ht="75.75" customHeight="1">
      <c r="A24" s="33" t="s">
        <v>49</v>
      </c>
      <c r="B24" s="33" t="s">
        <v>93</v>
      </c>
      <c r="C24" s="33" t="s">
        <v>94</v>
      </c>
      <c r="D24" s="33" t="s">
        <v>53</v>
      </c>
      <c r="E24" s="33" t="s">
        <v>52</v>
      </c>
    </row>
    <row r="25" spans="1:5" ht="15">
      <c r="A25" s="39">
        <v>1</v>
      </c>
      <c r="B25" s="40">
        <v>0</v>
      </c>
      <c r="C25" s="40">
        <f>+D22+E22</f>
        <v>125564.59</v>
      </c>
      <c r="D25" s="40">
        <v>118498</v>
      </c>
      <c r="E25" s="40">
        <f>+B25+C25-D25</f>
        <v>7066.5899999999965</v>
      </c>
    </row>
    <row r="26" spans="1:5" ht="12.75">
      <c r="A26" s="13"/>
      <c r="B26" s="13"/>
      <c r="C26" s="41"/>
      <c r="D26" s="41"/>
      <c r="E26" s="10"/>
    </row>
  </sheetData>
  <sheetProtection/>
  <mergeCells count="3">
    <mergeCell ref="A1:G2"/>
    <mergeCell ref="F3:G3"/>
    <mergeCell ref="C16:C18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2011-03-25T07:26:42Z</dcterms:created>
  <dcterms:modified xsi:type="dcterms:W3CDTF">2012-04-28T05:58:09Z</dcterms:modified>
  <cp:category/>
  <cp:version/>
  <cp:contentType/>
  <cp:contentStatus/>
</cp:coreProperties>
</file>