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<sst xmlns="http://schemas.openxmlformats.org/spreadsheetml/2006/main" count="102" uniqueCount="94">
  <si>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</si>
  <si>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</si>
  <si>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</si>
  <si>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</si>
  <si>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</si>
  <si>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</si>
  <si>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</si>
  <si>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</si>
  <si>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</si>
  <si>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</si>
  <si>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</si>
  <si>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</si>
  <si>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</si>
  <si>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</si>
  <si>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</si>
  <si>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</si>
  <si>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</si>
  <si>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Н/2008-20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</si>
  <si>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</si>
  <si>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</si>
  <si>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</si>
  <si>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</si>
  <si>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</si>
  <si>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</si>
  <si>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</si>
  <si>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</si>
  <si>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</si>
  <si>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</si>
  <si>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</si>
  <si>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</si>
  <si>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</si>
  <si>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</si>
  <si>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</si>
  <si>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</si>
  <si>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</si>
  <si>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</si>
  <si>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</si>
  <si>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</si>
  <si>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</si>
  <si>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</si>
  <si>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</si>
  <si>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</si>
  <si>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</si>
  <si>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</si>
  <si>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</si>
  <si>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</si>
  <si>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</si>
  <si>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д.13</t>
  </si>
  <si>
    <t>2 шт.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</si>
  <si>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</si>
  <si>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</si>
  <si>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</si>
  <si>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</si>
  <si>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</si>
  <si>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</si>
  <si>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13  по ул. Молодцова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</si>
  <si>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</si>
  <si>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</si>
  <si>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</si>
  <si>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</si>
  <si>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</si>
  <si>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</si>
  <si>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</si>
  <si>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</si>
  <si>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</si>
  <si>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</si>
  <si>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</si>
  <si>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</si>
  <si>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</si>
  <si>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</si>
  <si>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</si>
  <si>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13 по ул. Молодцова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</si>
  <si>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</si>
  <si>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</si>
  <si>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</si>
  <si>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</si>
  <si>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814.99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</si>
  <si>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- 6 шт.</t>
  </si>
  <si>
    <t xml:space="preserve"> - ремонт лифтов</t>
  </si>
  <si>
    <t xml:space="preserve"> - ремонт запорной арматуры - 8 шт.</t>
  </si>
  <si>
    <t xml:space="preserve"> - ремонт канализации - 32 м2</t>
  </si>
  <si>
    <t xml:space="preserve"> - проверка сопротивления изоляции - 54 щит.</t>
  </si>
  <si>
    <t xml:space="preserve"> - подготовка дома к сезонной эксплуатации - </t>
  </si>
  <si>
    <t xml:space="preserve"> - аварийное обслуживание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</si>
  <si>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Молодцова, д. 13</t>
  </si>
  <si>
    <t>установка коммерческого узла учета тепловой энергии</t>
  </si>
  <si>
    <t xml:space="preserve">капитальный ремонт сетей теплоснабжения </t>
  </si>
  <si>
    <t>817 м.п.</t>
  </si>
  <si>
    <t>технический надзор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</si>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</sst>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/>
    </xf>
    <xf numFmtId="4" fontId="19" fillId="0" borderId="23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4" fontId="19" fillId="0" borderId="23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12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right" vertical="top" wrapText="1"/>
    </xf>
    <xf numFmtId="4" fontId="9" fillId="0" borderId="26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15" fillId="33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23" xfId="0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164" fontId="0" fillId="0" borderId="17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6" fillId="0" borderId="28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6"/>
  <sheetViews>
    <sheetView tabSelected="1"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76" customWidth="1"/>
    <col min="4" max="4" width="14.25390625" style="76" customWidth="1"/>
    <col min="5" max="5" width="12.25390625" style="76" customWidth="1"/>
    <col min="6" max="6" width="13.75390625" style="76" customWidth="1"/>
    <col min="7" max="7" width="13.375" style="76" customWidth="1"/>
    <col min="8" max="8" width="14.625" style="76" customWidth="1"/>
    <col min="9" max="9" width="22.75390625" style="76" customWidth="1"/>
    <col min="10" max="10" width="10.125" style="0" bestFit="1" customWidth="1"/>
  </cols>
  <sheetData>
    <row r="1" spans="3:9" ht="12.75" customHeight="1" hidden="1">
      <c r="C1" s="45"/>
      <c r="D1" s="45"/>
      <c r="E1" s="45"/>
      <c r="F1" s="45"/>
      <c r="G1" s="45"/>
      <c r="H1" s="45"/>
      <c r="I1" s="45"/>
    </row>
    <row r="2" spans="3:9" ht="13.5" customHeight="1" hidden="1" thickBot="1">
      <c r="C2" s="45"/>
      <c r="D2" s="45"/>
      <c r="E2" s="45" t="s">
        <v>0</v>
      </c>
      <c r="F2" s="45"/>
      <c r="G2" s="45"/>
      <c r="H2" s="45"/>
      <c r="I2" s="45"/>
    </row>
    <row r="3" spans="3:9" ht="13.5" customHeight="1" hidden="1" thickBot="1">
      <c r="C3" s="46"/>
      <c r="D3" s="47"/>
      <c r="E3" s="48"/>
      <c r="F3" s="48"/>
      <c r="G3" s="48"/>
      <c r="H3" s="48"/>
      <c r="I3" s="49"/>
    </row>
    <row r="4" spans="3:9" ht="12.75" customHeight="1" hidden="1">
      <c r="C4" s="50"/>
      <c r="D4" s="50"/>
      <c r="E4" s="51"/>
      <c r="F4" s="51"/>
      <c r="G4" s="51"/>
      <c r="H4" s="51"/>
      <c r="I4" s="51"/>
    </row>
    <row r="5" spans="3:9" ht="14.2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3.5" thickBot="1">
      <c r="C7" s="91" t="s">
        <v>55</v>
      </c>
      <c r="D7" s="91"/>
      <c r="E7" s="91"/>
      <c r="F7" s="91"/>
      <c r="G7" s="91"/>
      <c r="H7" s="91"/>
      <c r="I7" s="91"/>
    </row>
    <row r="8" spans="3:9" ht="6" customHeight="1" hidden="1" thickBot="1">
      <c r="C8" s="92"/>
      <c r="D8" s="92"/>
      <c r="E8" s="92"/>
      <c r="F8" s="92"/>
      <c r="G8" s="92"/>
      <c r="H8" s="92"/>
      <c r="I8" s="92"/>
    </row>
    <row r="9" spans="3:9" ht="41.25" customHeight="1" thickBot="1">
      <c r="C9" s="52" t="s">
        <v>3</v>
      </c>
      <c r="D9" s="53" t="s">
        <v>56</v>
      </c>
      <c r="E9" s="54" t="s">
        <v>57</v>
      </c>
      <c r="F9" s="54" t="s">
        <v>58</v>
      </c>
      <c r="G9" s="54" t="s">
        <v>4</v>
      </c>
      <c r="H9" s="54" t="s">
        <v>59</v>
      </c>
      <c r="I9" s="52" t="s">
        <v>5</v>
      </c>
    </row>
    <row r="10" spans="3:9" ht="12" customHeight="1" thickBot="1">
      <c r="C10" s="93" t="s">
        <v>6</v>
      </c>
      <c r="D10" s="94"/>
      <c r="E10" s="94"/>
      <c r="F10" s="94"/>
      <c r="G10" s="94"/>
      <c r="H10" s="94"/>
      <c r="I10" s="95"/>
    </row>
    <row r="11" spans="3:9" ht="13.5" customHeight="1" thickBot="1">
      <c r="C11" s="55" t="s">
        <v>7</v>
      </c>
      <c r="D11" s="56">
        <f>86008.52-323.01</f>
        <v>85685.51000000001</v>
      </c>
      <c r="E11" s="57">
        <f>2387423.2+102535.14-33098.49</f>
        <v>2456859.85</v>
      </c>
      <c r="F11" s="57">
        <f>2254604.42+102535.14+4135.87</f>
        <v>2361275.43</v>
      </c>
      <c r="G11" s="57">
        <f>+F11</f>
        <v>2361275.43</v>
      </c>
      <c r="H11" s="57">
        <f>+D11+E11-F11</f>
        <v>181269.93000000017</v>
      </c>
      <c r="I11" s="85" t="s">
        <v>8</v>
      </c>
    </row>
    <row r="12" spans="3:9" ht="13.5" customHeight="1" thickBot="1">
      <c r="C12" s="55" t="s">
        <v>9</v>
      </c>
      <c r="D12" s="56">
        <f>86324.11-3122.45</f>
        <v>83201.66</v>
      </c>
      <c r="E12" s="58">
        <f>1585150.72+54887.99-149943.06</f>
        <v>1490095.65</v>
      </c>
      <c r="F12" s="58">
        <f>1356541.68+54887.99+23.37</f>
        <v>1411453.04</v>
      </c>
      <c r="G12" s="57">
        <f>+F12</f>
        <v>1411453.04</v>
      </c>
      <c r="H12" s="57">
        <f>+D12+E12-F12</f>
        <v>161844.2699999998</v>
      </c>
      <c r="I12" s="86"/>
    </row>
    <row r="13" spans="3:9" ht="13.5" customHeight="1" thickBot="1">
      <c r="C13" s="55" t="s">
        <v>10</v>
      </c>
      <c r="D13" s="56">
        <f>41574.66-1132.76</f>
        <v>40441.9</v>
      </c>
      <c r="E13" s="58">
        <f>669863.78+24805.49-15614.43</f>
        <v>679054.84</v>
      </c>
      <c r="F13" s="58">
        <f>621079.53+24805.49+1378.86</f>
        <v>647263.88</v>
      </c>
      <c r="G13" s="57">
        <f>+F13</f>
        <v>647263.88</v>
      </c>
      <c r="H13" s="57">
        <f>+D13+E13-F13</f>
        <v>72232.85999999999</v>
      </c>
      <c r="I13" s="85" t="s">
        <v>11</v>
      </c>
    </row>
    <row r="14" spans="3:9" ht="13.5" customHeight="1" thickBot="1">
      <c r="C14" s="55" t="s">
        <v>12</v>
      </c>
      <c r="D14" s="56">
        <f>7604.6-290.65+13909.89-316.13</f>
        <v>20907.71</v>
      </c>
      <c r="E14" s="58">
        <f>152025.94+5302.5-11573.65+223989.24+8294.35-5567.97</f>
        <v>372470.41000000003</v>
      </c>
      <c r="F14" s="58">
        <f>131773.71+5302.5+11.67+207399+8294.35+461.19</f>
        <v>353242.42</v>
      </c>
      <c r="G14" s="57">
        <f>+F14</f>
        <v>353242.42</v>
      </c>
      <c r="H14" s="57">
        <f>+D14+E14-F14</f>
        <v>40135.70000000007</v>
      </c>
      <c r="I14" s="87"/>
    </row>
    <row r="15" spans="3:9" ht="13.5" thickBot="1">
      <c r="C15" s="55" t="s">
        <v>13</v>
      </c>
      <c r="D15" s="59">
        <f>SUM(D11:D14)</f>
        <v>230236.78</v>
      </c>
      <c r="E15" s="59">
        <f>SUM(E11:E14)</f>
        <v>4998480.75</v>
      </c>
      <c r="F15" s="59">
        <f>SUM(F11:F14)</f>
        <v>4773234.7700000005</v>
      </c>
      <c r="G15" s="59">
        <f>SUM(G11:G14)</f>
        <v>4773234.7700000005</v>
      </c>
      <c r="H15" s="59">
        <f>SUM(H11:H14)</f>
        <v>455482.76</v>
      </c>
      <c r="I15" s="60"/>
    </row>
    <row r="16" spans="3:9" ht="13.5" customHeight="1" thickBot="1">
      <c r="C16" s="88" t="s">
        <v>14</v>
      </c>
      <c r="D16" s="88"/>
      <c r="E16" s="88"/>
      <c r="F16" s="88"/>
      <c r="G16" s="88"/>
      <c r="H16" s="88"/>
      <c r="I16" s="88"/>
    </row>
    <row r="17" spans="3:9" ht="39" customHeight="1" thickBot="1">
      <c r="C17" s="61" t="s">
        <v>3</v>
      </c>
      <c r="D17" s="62" t="s">
        <v>56</v>
      </c>
      <c r="E17" s="63" t="s">
        <v>57</v>
      </c>
      <c r="F17" s="63" t="s">
        <v>58</v>
      </c>
      <c r="G17" s="63" t="s">
        <v>60</v>
      </c>
      <c r="H17" s="63" t="s">
        <v>59</v>
      </c>
      <c r="I17" s="62" t="s">
        <v>15</v>
      </c>
    </row>
    <row r="18" spans="3:9" ht="19.5" customHeight="1" thickBot="1">
      <c r="C18" s="52" t="s">
        <v>16</v>
      </c>
      <c r="D18" s="64">
        <f>53494.83-177.12</f>
        <v>53317.71</v>
      </c>
      <c r="E18" s="65">
        <f>1455790.98+131972.9</f>
        <v>1587763.88</v>
      </c>
      <c r="F18" s="65">
        <f>1385229.03+131972.9+2933.38</f>
        <v>1520135.3099999998</v>
      </c>
      <c r="G18" s="57">
        <f aca="true" t="shared" si="0" ref="G18:G24">+F18</f>
        <v>1520135.3099999998</v>
      </c>
      <c r="H18" s="65">
        <f aca="true" t="shared" si="1" ref="H18:H23">+D18+E18-F18</f>
        <v>120946.28000000003</v>
      </c>
      <c r="I18" s="89" t="s">
        <v>17</v>
      </c>
    </row>
    <row r="19" spans="3:10" ht="19.5" customHeight="1" thickBot="1">
      <c r="C19" s="55" t="s">
        <v>18</v>
      </c>
      <c r="D19" s="56">
        <f>33401.92-110.59</f>
        <v>33291.33</v>
      </c>
      <c r="E19" s="57">
        <f>547357.05+49944.97</f>
        <v>597302.02</v>
      </c>
      <c r="F19" s="57">
        <f>531137.81+49944.97+1428.31</f>
        <v>582511.0900000001</v>
      </c>
      <c r="G19" s="66">
        <f>+F19</f>
        <v>582511.0900000001</v>
      </c>
      <c r="H19" s="65">
        <f t="shared" si="1"/>
        <v>48082.25999999989</v>
      </c>
      <c r="I19" s="86"/>
      <c r="J19" s="67"/>
    </row>
    <row r="20" spans="3:9" ht="13.5" thickBot="1">
      <c r="C20" s="61" t="s">
        <v>19</v>
      </c>
      <c r="D20" s="68">
        <f>1694.54-8.78</f>
        <v>1685.76</v>
      </c>
      <c r="E20" s="57">
        <f>41365.56+4185.67+19.56</f>
        <v>45570.78999999999</v>
      </c>
      <c r="F20" s="57">
        <f>39964.84+4185.67+63.33</f>
        <v>44213.84</v>
      </c>
      <c r="G20" s="57">
        <f>2245.3*1000*0.05+376.76*1000</f>
        <v>489025</v>
      </c>
      <c r="H20" s="65">
        <f t="shared" si="1"/>
        <v>3042.709999999999</v>
      </c>
      <c r="I20" s="1"/>
    </row>
    <row r="21" spans="3:9" ht="13.5" thickBot="1">
      <c r="C21" s="55" t="s">
        <v>20</v>
      </c>
      <c r="D21" s="56">
        <f>11084.5-39.58</f>
        <v>11044.92</v>
      </c>
      <c r="E21" s="57">
        <f>245108.76+22849.27</f>
        <v>267958.03</v>
      </c>
      <c r="F21" s="57">
        <f>235742.19+22849.27+574.41</f>
        <v>259165.87</v>
      </c>
      <c r="G21" s="57">
        <f>+F21</f>
        <v>259165.87</v>
      </c>
      <c r="H21" s="65">
        <f t="shared" si="1"/>
        <v>19837.080000000016</v>
      </c>
      <c r="I21" s="1" t="s">
        <v>61</v>
      </c>
    </row>
    <row r="22" spans="3:9" ht="13.5" thickBot="1">
      <c r="C22" s="55" t="s">
        <v>21</v>
      </c>
      <c r="D22" s="56">
        <f>9884.96-32.74</f>
        <v>9852.22</v>
      </c>
      <c r="E22" s="57">
        <f>224558.69+20396.46</f>
        <v>244955.15</v>
      </c>
      <c r="F22" s="66">
        <f>214941.73+20396.46+492.45</f>
        <v>235830.64</v>
      </c>
      <c r="G22" s="57">
        <f t="shared" si="0"/>
        <v>235830.64</v>
      </c>
      <c r="H22" s="65">
        <f t="shared" si="1"/>
        <v>18976.72999999998</v>
      </c>
      <c r="I22" s="1" t="s">
        <v>22</v>
      </c>
    </row>
    <row r="23" spans="3:9" ht="27.75" customHeight="1" thickBot="1">
      <c r="C23" s="55" t="s">
        <v>23</v>
      </c>
      <c r="D23" s="56">
        <f>716.07-2.56</f>
        <v>713.5100000000001</v>
      </c>
      <c r="E23" s="58">
        <f>16587.51+1516.89</f>
        <v>18104.399999999998</v>
      </c>
      <c r="F23" s="58">
        <f>15880.56+1516.89+47.71</f>
        <v>17445.16</v>
      </c>
      <c r="G23" s="57">
        <f t="shared" si="0"/>
        <v>17445.16</v>
      </c>
      <c r="H23" s="65">
        <f t="shared" si="1"/>
        <v>1372.7499999999964</v>
      </c>
      <c r="I23" s="1" t="s">
        <v>24</v>
      </c>
    </row>
    <row r="24" spans="3:9" ht="37.5" customHeight="1" hidden="1" thickBot="1">
      <c r="C24" s="55" t="s">
        <v>62</v>
      </c>
      <c r="D24" s="69"/>
      <c r="E24" s="58">
        <v>0</v>
      </c>
      <c r="F24" s="58">
        <v>0</v>
      </c>
      <c r="G24" s="57">
        <f t="shared" si="0"/>
        <v>0</v>
      </c>
      <c r="H24" s="58"/>
      <c r="I24" s="1"/>
    </row>
    <row r="25" spans="3:9" ht="24.75" customHeight="1" hidden="1" thickBot="1">
      <c r="C25" s="55" t="s">
        <v>25</v>
      </c>
      <c r="D25" s="69"/>
      <c r="E25" s="58"/>
      <c r="F25" s="58"/>
      <c r="G25" s="57">
        <f>+F25</f>
        <v>0</v>
      </c>
      <c r="H25" s="58"/>
      <c r="I25" s="1" t="s">
        <v>63</v>
      </c>
    </row>
    <row r="26" spans="3:9" s="70" customFormat="1" ht="17.25" customHeight="1" thickBot="1">
      <c r="C26" s="55" t="s">
        <v>13</v>
      </c>
      <c r="D26" s="59">
        <f>SUM(D18:D25)</f>
        <v>109905.45</v>
      </c>
      <c r="E26" s="59">
        <f>SUM(E18:E25)</f>
        <v>2761654.2699999996</v>
      </c>
      <c r="F26" s="59">
        <f>SUM(F18:F25)</f>
        <v>2659301.91</v>
      </c>
      <c r="G26" s="59">
        <f>SUM(G18:G25)</f>
        <v>3104113.0700000003</v>
      </c>
      <c r="H26" s="59">
        <f>SUM(H18:H25)</f>
        <v>212257.8099999999</v>
      </c>
      <c r="I26" s="69"/>
    </row>
    <row r="27" spans="3:9" ht="12.75" customHeight="1" hidden="1" thickBot="1">
      <c r="C27" s="2"/>
      <c r="D27" s="2"/>
      <c r="E27" s="2"/>
      <c r="F27" s="2"/>
      <c r="G27" s="2"/>
      <c r="H27" s="2"/>
      <c r="I27" s="2"/>
    </row>
    <row r="28" spans="3:9" ht="12.75" customHeight="1" hidden="1" thickBot="1">
      <c r="C28" s="2"/>
      <c r="D28" s="2"/>
      <c r="E28" s="71"/>
      <c r="F28" s="2"/>
      <c r="G28" s="2"/>
      <c r="H28" s="2"/>
      <c r="I28" s="2"/>
    </row>
    <row r="29" spans="3:9" ht="12.75" customHeight="1" hidden="1">
      <c r="C29" s="2"/>
      <c r="D29" s="2"/>
      <c r="E29" s="2"/>
      <c r="F29" s="2"/>
      <c r="G29" s="2"/>
      <c r="H29" s="2"/>
      <c r="I29" s="2"/>
    </row>
    <row r="30" spans="3:9" ht="12.75" customHeight="1" hidden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15" customHeight="1">
      <c r="C35" s="72" t="s">
        <v>64</v>
      </c>
      <c r="D35" s="72"/>
      <c r="E35" s="72"/>
      <c r="F35" s="72"/>
      <c r="G35" s="72"/>
      <c r="H35" s="73">
        <f>+H15+H26</f>
        <v>667740.57</v>
      </c>
      <c r="I35" s="2"/>
    </row>
    <row r="36" spans="3:9" ht="15" customHeight="1">
      <c r="C36" s="74" t="s">
        <v>65</v>
      </c>
      <c r="D36" s="72"/>
      <c r="E36" s="72"/>
      <c r="F36" s="72"/>
      <c r="G36" s="72"/>
      <c r="H36" s="73"/>
      <c r="I36" s="75">
        <f>+G20-E20+H35</f>
        <v>1111194.78</v>
      </c>
    </row>
  </sheetData>
  <sheetProtection/>
  <mergeCells count="9">
    <mergeCell ref="I11:I12"/>
    <mergeCell ref="I13:I14"/>
    <mergeCell ref="C16:I16"/>
    <mergeCell ref="I18:I19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20" zoomScaleSheetLayoutView="120" zoomScalePageLayoutView="0" workbookViewId="0" topLeftCell="A1">
      <selection activeCell="A11" sqref="A11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625" style="0" customWidth="1"/>
  </cols>
  <sheetData>
    <row r="1" spans="1:6" ht="15">
      <c r="A1" s="97" t="s">
        <v>66</v>
      </c>
      <c r="B1" s="97"/>
      <c r="C1" s="97"/>
      <c r="D1" s="97"/>
      <c r="E1" s="97"/>
      <c r="F1" s="97"/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5">
      <c r="D5" s="77" t="s">
        <v>70</v>
      </c>
    </row>
    <row r="6" spans="1:6" ht="12.75">
      <c r="A6" s="96" t="s">
        <v>26</v>
      </c>
      <c r="B6" s="96"/>
      <c r="C6" s="96"/>
      <c r="D6" s="96"/>
      <c r="E6" s="96"/>
      <c r="F6" s="96"/>
    </row>
    <row r="7" spans="1:6" ht="12.75">
      <c r="A7" s="96" t="s">
        <v>27</v>
      </c>
      <c r="B7" s="96"/>
      <c r="C7" s="96"/>
      <c r="D7" s="96"/>
      <c r="E7" s="96"/>
      <c r="F7" s="96"/>
    </row>
    <row r="8" spans="1:6" ht="12.75">
      <c r="A8" s="96" t="s">
        <v>71</v>
      </c>
      <c r="B8" s="96"/>
      <c r="C8" s="96"/>
      <c r="D8" s="96"/>
      <c r="E8" s="96"/>
      <c r="F8" s="96"/>
    </row>
    <row r="9" spans="1:6" ht="38.25">
      <c r="A9" s="78" t="s">
        <v>28</v>
      </c>
      <c r="B9" s="78" t="s">
        <v>72</v>
      </c>
      <c r="C9" s="78" t="s">
        <v>73</v>
      </c>
      <c r="D9" s="78" t="s">
        <v>74</v>
      </c>
      <c r="E9" s="78" t="s">
        <v>75</v>
      </c>
      <c r="F9" s="78" t="s">
        <v>29</v>
      </c>
    </row>
    <row r="10" spans="1:6" ht="15">
      <c r="A10" s="79" t="s">
        <v>30</v>
      </c>
      <c r="B10" s="79">
        <v>547.4</v>
      </c>
      <c r="C10" s="79">
        <v>531.1</v>
      </c>
      <c r="D10" s="79">
        <f>B10-C10</f>
        <v>16.299999999999955</v>
      </c>
      <c r="E10" s="79">
        <f>965.74-150.75</f>
        <v>814.99</v>
      </c>
      <c r="F10" s="79">
        <f>C10-E10</f>
        <v>-283.89</v>
      </c>
    </row>
    <row r="12" ht="15">
      <c r="A12" t="s">
        <v>76</v>
      </c>
    </row>
    <row r="13" ht="12.75">
      <c r="A13" t="s">
        <v>77</v>
      </c>
    </row>
    <row r="14" ht="12.75">
      <c r="A14" t="s">
        <v>78</v>
      </c>
    </row>
    <row r="15" ht="12.75">
      <c r="A15" t="s">
        <v>79</v>
      </c>
    </row>
    <row r="16" ht="12.75">
      <c r="A16" t="s">
        <v>80</v>
      </c>
    </row>
    <row r="17" ht="12.75">
      <c r="A17" t="s">
        <v>81</v>
      </c>
    </row>
    <row r="18" spans="1:3" ht="12.75">
      <c r="A18" t="s">
        <v>82</v>
      </c>
      <c r="C18" s="17"/>
    </row>
    <row r="19" spans="1:3" ht="12.75">
      <c r="A19" t="s">
        <v>83</v>
      </c>
      <c r="C19" s="17"/>
    </row>
    <row r="20" ht="12.75">
      <c r="C20" s="17"/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49.75390625" style="0" customWidth="1"/>
    <col min="4" max="4" width="20.125" style="0" customWidth="1"/>
    <col min="5" max="5" width="18.875" style="0" customWidth="1"/>
    <col min="6" max="6" width="17.875" style="0" customWidth="1"/>
    <col min="7" max="7" width="16.00390625" style="0" customWidth="1"/>
    <col min="8" max="8" width="20.625" style="0" hidden="1" customWidth="1"/>
  </cols>
  <sheetData>
    <row r="1" spans="1:8" ht="30.75" customHeight="1">
      <c r="A1" s="98" t="s">
        <v>84</v>
      </c>
      <c r="B1" s="98"/>
      <c r="C1" s="98"/>
      <c r="D1" s="98"/>
      <c r="E1" s="98"/>
      <c r="F1" s="98"/>
      <c r="G1" s="98"/>
      <c r="H1" s="3"/>
    </row>
    <row r="2" spans="1:7" ht="29.25" customHeight="1" thickBot="1">
      <c r="A2" s="99"/>
      <c r="B2" s="99"/>
      <c r="C2" s="99"/>
      <c r="D2" s="99"/>
      <c r="E2" s="99"/>
      <c r="F2" s="99"/>
      <c r="G2" s="99"/>
    </row>
    <row r="3" spans="1:8" ht="13.5" thickBot="1">
      <c r="A3" s="4"/>
      <c r="B3" s="5"/>
      <c r="C3" s="6"/>
      <c r="D3" s="5"/>
      <c r="E3" s="7"/>
      <c r="F3" s="100" t="s">
        <v>31</v>
      </c>
      <c r="G3" s="101"/>
      <c r="H3" s="5"/>
    </row>
    <row r="4" spans="1:8" ht="12.75">
      <c r="A4" s="8" t="s">
        <v>32</v>
      </c>
      <c r="B4" s="9" t="s">
        <v>33</v>
      </c>
      <c r="C4" s="10" t="s">
        <v>34</v>
      </c>
      <c r="D4" s="9" t="s">
        <v>35</v>
      </c>
      <c r="E4" s="11" t="s">
        <v>36</v>
      </c>
      <c r="F4" s="12"/>
      <c r="G4" s="12"/>
      <c r="H4" s="12" t="s">
        <v>37</v>
      </c>
    </row>
    <row r="5" spans="1:8" ht="12.75">
      <c r="A5" s="8" t="s">
        <v>38</v>
      </c>
      <c r="B5" s="9"/>
      <c r="C5" s="10"/>
      <c r="D5" s="9" t="s">
        <v>39</v>
      </c>
      <c r="E5" s="13" t="s">
        <v>40</v>
      </c>
      <c r="F5" s="9" t="s">
        <v>41</v>
      </c>
      <c r="G5" s="9" t="s">
        <v>42</v>
      </c>
      <c r="H5" s="9"/>
    </row>
    <row r="6" spans="1:8" ht="12.75">
      <c r="A6" s="8"/>
      <c r="B6" s="9"/>
      <c r="C6" s="10"/>
      <c r="D6" s="9" t="s">
        <v>43</v>
      </c>
      <c r="E6" s="14"/>
      <c r="F6" s="9" t="s">
        <v>44</v>
      </c>
      <c r="G6" s="9" t="s">
        <v>45</v>
      </c>
      <c r="H6" s="15"/>
    </row>
    <row r="7" spans="1:8" ht="12.75">
      <c r="A7" s="16"/>
      <c r="B7" s="15"/>
      <c r="C7" s="17"/>
      <c r="D7" s="15"/>
      <c r="E7" s="14"/>
      <c r="F7" s="15"/>
      <c r="G7" s="9" t="s">
        <v>46</v>
      </c>
      <c r="H7" s="15"/>
    </row>
    <row r="8" spans="1:8" ht="13.5" thickBot="1">
      <c r="A8" s="18"/>
      <c r="B8" s="19"/>
      <c r="C8" s="20"/>
      <c r="D8" s="19"/>
      <c r="E8" s="21"/>
      <c r="F8" s="19"/>
      <c r="G8" s="19"/>
      <c r="H8" s="19"/>
    </row>
    <row r="9" spans="1:8" ht="12.75">
      <c r="A9" s="5"/>
      <c r="B9" s="7"/>
      <c r="C9" s="4"/>
      <c r="D9" s="5"/>
      <c r="E9" s="7"/>
      <c r="F9" s="7"/>
      <c r="G9" s="7"/>
      <c r="H9" s="7"/>
    </row>
    <row r="10" spans="1:8" ht="12.75" customHeight="1">
      <c r="A10" s="9">
        <v>1</v>
      </c>
      <c r="B10" s="14" t="s">
        <v>47</v>
      </c>
      <c r="C10" s="22"/>
      <c r="D10" s="80"/>
      <c r="E10" s="81"/>
      <c r="F10" s="13"/>
      <c r="G10" s="81"/>
      <c r="H10" s="13"/>
    </row>
    <row r="11" spans="1:8" ht="12.75">
      <c r="A11" s="9"/>
      <c r="B11" s="14"/>
      <c r="C11" s="8" t="s">
        <v>85</v>
      </c>
      <c r="D11" s="9" t="s">
        <v>48</v>
      </c>
      <c r="E11" s="81">
        <v>926.931</v>
      </c>
      <c r="F11" s="81">
        <f>+E11*5/100</f>
        <v>46.34655000000001</v>
      </c>
      <c r="G11" s="81">
        <f>+E11-F11</f>
        <v>880.5844500000001</v>
      </c>
      <c r="H11" s="13"/>
    </row>
    <row r="12" spans="1:8" ht="12.75">
      <c r="A12" s="9"/>
      <c r="B12" s="14"/>
      <c r="C12" s="8" t="s">
        <v>86</v>
      </c>
      <c r="D12" s="9" t="s">
        <v>87</v>
      </c>
      <c r="E12" s="81">
        <v>1296.139</v>
      </c>
      <c r="F12" s="81">
        <f>+E12*5/100</f>
        <v>64.80695</v>
      </c>
      <c r="G12" s="81">
        <f>+E12-F12</f>
        <v>1231.33205</v>
      </c>
      <c r="H12" s="13"/>
    </row>
    <row r="13" spans="1:8" ht="12.75">
      <c r="A13" s="9"/>
      <c r="B13" s="14"/>
      <c r="C13" s="8" t="s">
        <v>88</v>
      </c>
      <c r="D13" s="9"/>
      <c r="E13" s="81">
        <v>22.23</v>
      </c>
      <c r="F13" s="81">
        <f>+E13*5/100</f>
        <v>1.1115000000000002</v>
      </c>
      <c r="G13" s="81">
        <f>+E13-F13</f>
        <v>21.1185</v>
      </c>
      <c r="H13" s="13"/>
    </row>
    <row r="14" spans="1:8" ht="12.75">
      <c r="A14" s="9"/>
      <c r="B14" s="14"/>
      <c r="C14" s="8"/>
      <c r="D14" s="9"/>
      <c r="E14" s="82"/>
      <c r="F14" s="26"/>
      <c r="G14" s="81"/>
      <c r="H14" s="23"/>
    </row>
    <row r="15" spans="1:8" ht="12.75">
      <c r="A15" s="9"/>
      <c r="B15" s="14"/>
      <c r="C15" s="24" t="s">
        <v>49</v>
      </c>
      <c r="D15" s="25"/>
      <c r="E15" s="83">
        <f>SUM(E10:E14)</f>
        <v>2245.2999999999997</v>
      </c>
      <c r="F15" s="83">
        <f>SUM(F10:F14)</f>
        <v>112.26500000000001</v>
      </c>
      <c r="G15" s="83">
        <f>SUM(G10:G14)</f>
        <v>2133.0350000000003</v>
      </c>
      <c r="H15" s="13"/>
    </row>
    <row r="16" spans="1:8" ht="13.5" thickBot="1">
      <c r="A16" s="26"/>
      <c r="B16" s="27"/>
      <c r="C16" s="28"/>
      <c r="D16" s="29"/>
      <c r="E16" s="23"/>
      <c r="F16" s="23"/>
      <c r="G16" s="23"/>
      <c r="H16" s="23"/>
    </row>
    <row r="17" spans="1:8" ht="12.75">
      <c r="A17" s="5"/>
      <c r="B17" s="7"/>
      <c r="C17" s="30"/>
      <c r="D17" s="30"/>
      <c r="E17" s="30"/>
      <c r="F17" s="30"/>
      <c r="G17" s="30"/>
      <c r="H17" s="30"/>
    </row>
    <row r="18" spans="1:8" ht="12.75">
      <c r="A18" s="15"/>
      <c r="B18" s="31" t="s">
        <v>13</v>
      </c>
      <c r="C18" s="32"/>
      <c r="D18" s="32"/>
      <c r="E18" s="84">
        <f>E15</f>
        <v>2245.2999999999997</v>
      </c>
      <c r="F18" s="84">
        <f>F15</f>
        <v>112.26500000000001</v>
      </c>
      <c r="G18" s="84">
        <f>G15</f>
        <v>2133.0350000000003</v>
      </c>
      <c r="H18" s="33">
        <f>H15</f>
        <v>0</v>
      </c>
    </row>
    <row r="19" spans="1:8" ht="13.5" thickBot="1">
      <c r="A19" s="19"/>
      <c r="B19" s="21"/>
      <c r="C19" s="34"/>
      <c r="D19" s="34"/>
      <c r="E19" s="35"/>
      <c r="F19" s="35"/>
      <c r="G19" s="35"/>
      <c r="H19" s="35"/>
    </row>
    <row r="20" spans="1:8" ht="12.75">
      <c r="A20" s="17"/>
      <c r="B20" s="17"/>
      <c r="C20" s="36"/>
      <c r="D20" s="36"/>
      <c r="E20" s="10"/>
      <c r="F20" s="10"/>
      <c r="G20" s="10"/>
      <c r="H20" s="10"/>
    </row>
    <row r="21" spans="1:8" ht="12.75">
      <c r="A21" s="17"/>
      <c r="B21" s="17"/>
      <c r="C21" s="36"/>
      <c r="D21" s="36"/>
      <c r="E21" s="10"/>
      <c r="F21" s="10"/>
      <c r="G21" s="10"/>
      <c r="H21" s="10"/>
    </row>
    <row r="22" spans="1:8" ht="74.25" customHeight="1">
      <c r="A22" s="37" t="s">
        <v>50</v>
      </c>
      <c r="B22" s="37" t="s">
        <v>89</v>
      </c>
      <c r="C22" s="37" t="s">
        <v>90</v>
      </c>
      <c r="D22" s="37" t="s">
        <v>91</v>
      </c>
      <c r="E22" s="38" t="s">
        <v>52</v>
      </c>
      <c r="F22" s="37" t="s">
        <v>51</v>
      </c>
      <c r="G22" s="39"/>
      <c r="H22" s="10"/>
    </row>
    <row r="23" spans="1:8" ht="15">
      <c r="A23" s="40">
        <v>1</v>
      </c>
      <c r="B23" s="41">
        <v>1685.76</v>
      </c>
      <c r="C23" s="41">
        <v>45570.79</v>
      </c>
      <c r="D23" s="41">
        <v>44213.84</v>
      </c>
      <c r="E23" s="41">
        <v>11500</v>
      </c>
      <c r="F23" s="41">
        <f>+B23+C23-D23</f>
        <v>3042.7100000000064</v>
      </c>
      <c r="G23" s="42"/>
      <c r="H23" s="10"/>
    </row>
    <row r="25" spans="1:5" ht="75">
      <c r="A25" s="37" t="s">
        <v>50</v>
      </c>
      <c r="B25" s="37" t="s">
        <v>92</v>
      </c>
      <c r="C25" s="37" t="s">
        <v>93</v>
      </c>
      <c r="D25" s="37" t="s">
        <v>54</v>
      </c>
      <c r="E25" s="37" t="s">
        <v>53</v>
      </c>
    </row>
    <row r="26" spans="1:5" ht="15">
      <c r="A26" s="43">
        <v>1</v>
      </c>
      <c r="B26" s="44">
        <v>19100</v>
      </c>
      <c r="C26" s="44">
        <f>+D23+E23</f>
        <v>55713.84</v>
      </c>
      <c r="D26" s="44">
        <v>112265</v>
      </c>
      <c r="E26" s="44">
        <f>+B26+C26-D26</f>
        <v>-37451.16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2011-03-25T07:19:28Z</dcterms:created>
  <dcterms:modified xsi:type="dcterms:W3CDTF">2012-04-28T05:59:46Z</dcterms:modified>
  <cp:category/>
  <cp:version/>
  <cp:contentType/>
  <cp:contentStatus/>
</cp:coreProperties>
</file>