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<sst xmlns="http://schemas.openxmlformats.org/spreadsheetml/2006/main" count="78" uniqueCount="71">
  <si>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</si>
  <si>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</si>
  <si>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</si>
  <si>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</si>
  <si>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</si>
  <si>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</si>
  <si>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</si>
  <si>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</si>
  <si>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</si>
  <si>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</si>
  <si>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</si>
  <si>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</si>
  <si>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</si>
  <si>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</si>
  <si>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</si>
  <si>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</si>
  <si>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</si>
  <si>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Н/2008-22 от 01.05.2008г.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</si>
  <si>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</si>
  <si>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</si>
  <si>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</si>
  <si>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</si>
  <si>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</si>
  <si>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</si>
  <si>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</si>
  <si>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т/о узлов учета теп/энергии</t>
  </si>
  <si>
    <t>ООО"ПСФ"Энергорос"</t>
  </si>
  <si>
    <t>ОТЧЕТ</t>
  </si>
  <si>
    <t>по выполнению плана текущего ремонта жилого дома</t>
  </si>
  <si>
    <t>№                             п/п</t>
  </si>
  <si>
    <t>Переходящий остаток,                     тыс.руб.</t>
  </si>
  <si>
    <t>1.</t>
  </si>
  <si>
    <t>№ п/п</t>
  </si>
  <si>
    <t>Задолженность населения на 01.01.2010г., руб.</t>
  </si>
  <si>
    <t>Доля МО Сертолово, руб.</t>
  </si>
  <si>
    <t>Остаток средств  на лицевом счете на 01.01.2010г., руб.</t>
  </si>
  <si>
    <t>Израсходованно, руб.</t>
  </si>
  <si>
    <t>имущества жилого дома № 15/1 по ул. Молодцова с 01.01.2009г. по 31.12.2009г.</t>
  </si>
  <si>
    <t>Задолженность населения на 01.01.2009г. (руб.)</t>
  </si>
  <si>
    <t>Начислено населению за 2009г. (руб.)</t>
  </si>
  <si>
    <t>Поступило в счет оплаты в 2009г. (руб.)</t>
  </si>
  <si>
    <t>Задолженность населения на 01.01.2010г, (руб.)</t>
  </si>
  <si>
    <t>Перечислено подрядчику</t>
  </si>
  <si>
    <t>ООО "СЗЛК"</t>
  </si>
  <si>
    <t>т/о коммерческих узлов учета тепловой энергии</t>
  </si>
  <si>
    <t>Общая задолженность по дому  на 01.01.2010г.</t>
  </si>
  <si>
    <t>Федеральные льготники!</t>
  </si>
  <si>
    <t xml:space="preserve">При неоплате жилищно-коммунальных услуг (отдельных их видов) свыше 3-х месяцев </t>
  </si>
  <si>
    <t>с момента предоставления ежемесячной денежной компенсации (с 1 ноября 2009 года),</t>
  </si>
  <si>
    <t>выплата компенсации будет приостановлена.</t>
  </si>
  <si>
    <t>КОМИТЕТ ПО СОЦИАЛЬНЫМ ВОПРОСАМ</t>
  </si>
  <si>
    <t>№ 15/1 по ул. Молодцова с 01.01.2009г. по 31.12.2009г.</t>
  </si>
  <si>
    <t>начислено, тыс.руб.</t>
  </si>
  <si>
    <t>Оплачено населением,               тыс.руб.</t>
  </si>
  <si>
    <t>Задолженность населения,                       тыс.руб.</t>
  </si>
  <si>
    <t>Израсходованно (оплачено)                   тыс.руб.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</si>
  <si>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396.57 </t>
    </r>
    <r>
      <rPr>
        <sz val="10"/>
        <rFont val="Arial Cyr"/>
        <family val="0"/>
      </rPr>
      <t>тыс.рублей, в том числе:</t>
    </r>
  </si>
  <si>
    <t xml:space="preserve"> - замена дверей и установка решеток - 4 шт.</t>
  </si>
  <si>
    <t xml:space="preserve"> - остекление - 20 м2</t>
  </si>
  <si>
    <t xml:space="preserve"> - устройство пандусов</t>
  </si>
  <si>
    <t xml:space="preserve"> - установка задвижек - 2 шт.</t>
  </si>
  <si>
    <t xml:space="preserve"> - ремонт канализации - 20 м</t>
  </si>
  <si>
    <t xml:space="preserve"> - проверка сопротивления изоляции - 3+грщ.</t>
  </si>
  <si>
    <t xml:space="preserve"> - подготовка дома к сезонной эксплуатации </t>
  </si>
  <si>
    <t xml:space="preserve"> - аварийное обслуживание </t>
  </si>
  <si>
    <t>Отчет о реализации программы капитального ремонта жилого фонда ООО "УЮТ-СЕРВИС" в соответствии с ФЗ № 185 за период с 01 января 2009г. по 31 декабря 2009г.  по адресу г.Сертолово, ул. Молодцова, д. 15/1</t>
  </si>
  <si>
    <t>Задолженность населения на 01.01.2009г., руб.</t>
  </si>
  <si>
    <t>Начислено за 2009 год, руб.</t>
  </si>
  <si>
    <t>Оплачено населением за 2009 год, руб.</t>
  </si>
  <si>
    <t>Остаток средств  на лицевом счете на 01.01.2009г., руб.</t>
  </si>
  <si>
    <t>Оплачено населением и МО Сертолово за 2009 год,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</si>
</sst>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2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/>
    </xf>
    <xf numFmtId="4" fontId="17" fillId="0" borderId="16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0" fillId="0" borderId="16" xfId="0" applyBorder="1" applyAlignment="1">
      <alignment/>
    </xf>
    <xf numFmtId="4" fontId="17" fillId="0" borderId="16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41" fillId="0" borderId="0" xfId="0" applyFont="1" applyAlignment="1">
      <alignment/>
    </xf>
    <xf numFmtId="0" fontId="0" fillId="0" borderId="16" xfId="0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5"/>
  <sheetViews>
    <sheetView tabSelected="1" zoomScalePageLayoutView="0" workbookViewId="0" topLeftCell="C5">
      <selection activeCell="C36" sqref="C36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3.125" style="30" customWidth="1"/>
    <col min="4" max="4" width="14.75390625" style="30" customWidth="1"/>
    <col min="5" max="5" width="11.75390625" style="30" customWidth="1"/>
    <col min="6" max="7" width="14.25390625" style="30" customWidth="1"/>
    <col min="8" max="8" width="14.125" style="30" customWidth="1"/>
    <col min="9" max="9" width="22.75390625" style="30" customWidth="1"/>
    <col min="10" max="10" width="10.125" style="0" bestFit="1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51" t="s">
        <v>1</v>
      </c>
      <c r="D5" s="51"/>
      <c r="E5" s="51"/>
      <c r="F5" s="51"/>
      <c r="G5" s="51"/>
      <c r="H5" s="51"/>
      <c r="I5" s="51"/>
    </row>
    <row r="6" spans="3:9" ht="12.75">
      <c r="C6" s="52" t="s">
        <v>2</v>
      </c>
      <c r="D6" s="52"/>
      <c r="E6" s="52"/>
      <c r="F6" s="52"/>
      <c r="G6" s="52"/>
      <c r="H6" s="52"/>
      <c r="I6" s="52"/>
    </row>
    <row r="7" spans="3:9" ht="13.5" thickBot="1">
      <c r="C7" s="52" t="s">
        <v>37</v>
      </c>
      <c r="D7" s="52"/>
      <c r="E7" s="52"/>
      <c r="F7" s="52"/>
      <c r="G7" s="52"/>
      <c r="H7" s="52"/>
      <c r="I7" s="52"/>
    </row>
    <row r="8" spans="3:9" ht="6" customHeight="1" hidden="1" thickBot="1">
      <c r="C8" s="53"/>
      <c r="D8" s="53"/>
      <c r="E8" s="53"/>
      <c r="F8" s="53"/>
      <c r="G8" s="53"/>
      <c r="H8" s="53"/>
      <c r="I8" s="53"/>
    </row>
    <row r="9" spans="3:9" ht="42" customHeight="1" thickBot="1">
      <c r="C9" s="8" t="s">
        <v>3</v>
      </c>
      <c r="D9" s="9" t="s">
        <v>38</v>
      </c>
      <c r="E9" s="10" t="s">
        <v>39</v>
      </c>
      <c r="F9" s="10" t="s">
        <v>40</v>
      </c>
      <c r="G9" s="10" t="s">
        <v>4</v>
      </c>
      <c r="H9" s="10" t="s">
        <v>41</v>
      </c>
      <c r="I9" s="8" t="s">
        <v>5</v>
      </c>
    </row>
    <row r="10" spans="3:9" ht="12" customHeight="1" thickBot="1">
      <c r="C10" s="54" t="s">
        <v>6</v>
      </c>
      <c r="D10" s="55"/>
      <c r="E10" s="55"/>
      <c r="F10" s="55"/>
      <c r="G10" s="55"/>
      <c r="H10" s="55"/>
      <c r="I10" s="56"/>
    </row>
    <row r="11" spans="3:9" ht="13.5" customHeight="1" thickBot="1">
      <c r="C11" s="11" t="s">
        <v>7</v>
      </c>
      <c r="D11" s="12">
        <f>47060.39-344.33</f>
        <v>46716.06</v>
      </c>
      <c r="E11" s="13">
        <f>943471.12+52835.95+122788.84</f>
        <v>1119095.91</v>
      </c>
      <c r="F11" s="13">
        <f>1034708.87+52835.95-238.24</f>
        <v>1087306.58</v>
      </c>
      <c r="G11" s="13">
        <f>+F11</f>
        <v>1087306.58</v>
      </c>
      <c r="H11" s="13">
        <f>+D11+E11-F11</f>
        <v>78505.3899999999</v>
      </c>
      <c r="I11" s="46" t="s">
        <v>8</v>
      </c>
    </row>
    <row r="12" spans="3:9" ht="13.5" customHeight="1" thickBot="1">
      <c r="C12" s="11" t="s">
        <v>9</v>
      </c>
      <c r="D12" s="12">
        <f>49637.38-3985.36</f>
        <v>45652.02</v>
      </c>
      <c r="E12" s="14">
        <f>895347.24+44823.74-81345.03</f>
        <v>858825.95</v>
      </c>
      <c r="F12" s="14">
        <f>802884.3+44823.74</f>
        <v>847708.04</v>
      </c>
      <c r="G12" s="13">
        <f>+F12</f>
        <v>847708.04</v>
      </c>
      <c r="H12" s="13">
        <f>+D12+E12-F12</f>
        <v>56769.929999999935</v>
      </c>
      <c r="I12" s="47"/>
    </row>
    <row r="13" spans="3:9" ht="13.5" customHeight="1" thickBot="1">
      <c r="C13" s="11" t="s">
        <v>10</v>
      </c>
      <c r="D13" s="12">
        <f>14522.03-1163.8</f>
        <v>13358.230000000001</v>
      </c>
      <c r="E13" s="14">
        <f>246433.77+11635.31-20661.66</f>
        <v>237407.41999999998</v>
      </c>
      <c r="F13" s="14">
        <f>224429.78+11635.31</f>
        <v>236065.09</v>
      </c>
      <c r="G13" s="13">
        <f>+F13</f>
        <v>236065.09</v>
      </c>
      <c r="H13" s="13">
        <f>+D13+E13-F13</f>
        <v>14700.559999999998</v>
      </c>
      <c r="I13" s="46" t="s">
        <v>11</v>
      </c>
    </row>
    <row r="14" spans="3:9" ht="13.5" customHeight="1" thickBot="1">
      <c r="C14" s="11" t="s">
        <v>12</v>
      </c>
      <c r="D14" s="12">
        <f>3369.35-271.08+4831.39-392.78</f>
        <v>7536.88</v>
      </c>
      <c r="E14" s="14">
        <f>63375.44+3191.07-5753.97+82407.33+3890.68-6824.48</f>
        <v>140286.06999999998</v>
      </c>
      <c r="F14" s="14">
        <f>56778.27+3191.07+75355.75+3890.68</f>
        <v>139215.77</v>
      </c>
      <c r="G14" s="13">
        <f>+F14</f>
        <v>139215.77</v>
      </c>
      <c r="H14" s="13">
        <f>+D14+E14-F14</f>
        <v>8607.179999999993</v>
      </c>
      <c r="I14" s="48"/>
    </row>
    <row r="15" spans="3:9" ht="13.5" thickBot="1">
      <c r="C15" s="11" t="s">
        <v>13</v>
      </c>
      <c r="D15" s="15">
        <f>SUM(D11:D14)</f>
        <v>113263.18999999999</v>
      </c>
      <c r="E15" s="15">
        <f>SUM(E11:E14)</f>
        <v>2355615.3499999996</v>
      </c>
      <c r="F15" s="15">
        <f>SUM(F11:F14)</f>
        <v>2310295.48</v>
      </c>
      <c r="G15" s="15">
        <f>SUM(G11:G14)</f>
        <v>2310295.48</v>
      </c>
      <c r="H15" s="15">
        <f>SUM(H11:H14)</f>
        <v>158583.05999999982</v>
      </c>
      <c r="I15" s="11"/>
    </row>
    <row r="16" spans="3:9" ht="13.5" customHeight="1" thickBot="1">
      <c r="C16" s="49" t="s">
        <v>14</v>
      </c>
      <c r="D16" s="49"/>
      <c r="E16" s="49"/>
      <c r="F16" s="49"/>
      <c r="G16" s="49"/>
      <c r="H16" s="49"/>
      <c r="I16" s="49"/>
    </row>
    <row r="17" spans="3:9" ht="38.25" customHeight="1" thickBot="1">
      <c r="C17" s="16" t="s">
        <v>3</v>
      </c>
      <c r="D17" s="17" t="s">
        <v>38</v>
      </c>
      <c r="E17" s="41" t="s">
        <v>39</v>
      </c>
      <c r="F17" s="41" t="s">
        <v>40</v>
      </c>
      <c r="G17" s="41" t="s">
        <v>42</v>
      </c>
      <c r="H17" s="41" t="s">
        <v>41</v>
      </c>
      <c r="I17" s="17" t="s">
        <v>15</v>
      </c>
    </row>
    <row r="18" spans="3:9" ht="16.5" customHeight="1" thickBot="1">
      <c r="C18" s="8" t="s">
        <v>16</v>
      </c>
      <c r="D18" s="18">
        <f>28728.98-178.86</f>
        <v>28550.12</v>
      </c>
      <c r="E18" s="19">
        <f>666140.73+65582.91-2479.35</f>
        <v>729244.29</v>
      </c>
      <c r="F18" s="19">
        <f>642557.57+65582.91</f>
        <v>708140.48</v>
      </c>
      <c r="G18" s="19">
        <f>+F18</f>
        <v>708140.48</v>
      </c>
      <c r="H18" s="19">
        <f>+D18+E18-F18</f>
        <v>49653.93000000005</v>
      </c>
      <c r="I18" s="50" t="s">
        <v>17</v>
      </c>
    </row>
    <row r="19" spans="3:10" ht="20.25" customHeight="1" thickBot="1">
      <c r="C19" s="11" t="s">
        <v>18</v>
      </c>
      <c r="D19" s="12">
        <f>17938.38-111.68</f>
        <v>17826.7</v>
      </c>
      <c r="E19" s="13">
        <f>250459.89+24657.99-1000.03</f>
        <v>274117.85</v>
      </c>
      <c r="F19" s="13">
        <f>247547.79+24657.99</f>
        <v>272205.78</v>
      </c>
      <c r="G19" s="20">
        <f>+F19</f>
        <v>272205.78</v>
      </c>
      <c r="H19" s="19">
        <f aca="true" t="shared" si="0" ref="H19:H25">+D19+E19-F19</f>
        <v>19738.76999999996</v>
      </c>
      <c r="I19" s="47"/>
      <c r="J19" s="21"/>
    </row>
    <row r="20" spans="3:9" ht="15" customHeight="1" thickBot="1">
      <c r="C20" s="16" t="s">
        <v>19</v>
      </c>
      <c r="D20" s="22"/>
      <c r="E20" s="13">
        <v>22227.84</v>
      </c>
      <c r="F20" s="13">
        <v>14567.64</v>
      </c>
      <c r="G20" s="19"/>
      <c r="H20" s="19">
        <f t="shared" si="0"/>
        <v>7660.200000000001</v>
      </c>
      <c r="I20" s="23"/>
    </row>
    <row r="21" spans="3:9" ht="13.5" thickBot="1">
      <c r="C21" s="11" t="s">
        <v>20</v>
      </c>
      <c r="D21" s="12">
        <f>6170.79-39.96</f>
        <v>6130.83</v>
      </c>
      <c r="E21" s="13">
        <f>112267.36+11250.8-328.9</f>
        <v>123189.26000000001</v>
      </c>
      <c r="F21" s="13">
        <f>109650.3+11250.8</f>
        <v>120901.1</v>
      </c>
      <c r="G21" s="19">
        <f>+F21</f>
        <v>120901.1</v>
      </c>
      <c r="H21" s="19">
        <f t="shared" si="0"/>
        <v>8418.990000000005</v>
      </c>
      <c r="I21" s="24" t="s">
        <v>43</v>
      </c>
    </row>
    <row r="22" spans="3:9" ht="13.5" thickBot="1">
      <c r="C22" s="11" t="s">
        <v>21</v>
      </c>
      <c r="D22" s="12">
        <f>5308.78-33.05</f>
        <v>5275.73</v>
      </c>
      <c r="E22" s="13">
        <f>102753.35+10115.77-204.3</f>
        <v>112664.82</v>
      </c>
      <c r="F22" s="13">
        <f>99811.49+10115.77</f>
        <v>109927.26000000001</v>
      </c>
      <c r="G22" s="19">
        <f>+F22</f>
        <v>109927.26000000001</v>
      </c>
      <c r="H22" s="19">
        <f t="shared" si="0"/>
        <v>8013.289999999994</v>
      </c>
      <c r="I22" s="24" t="s">
        <v>22</v>
      </c>
    </row>
    <row r="23" spans="3:9" ht="26.25" customHeight="1" thickBot="1">
      <c r="C23" s="11" t="s">
        <v>23</v>
      </c>
      <c r="D23" s="12">
        <f>388.61-2.81</f>
        <v>385.8</v>
      </c>
      <c r="E23" s="14">
        <f>8763.18+862.26-14.3</f>
        <v>9611.140000000001</v>
      </c>
      <c r="F23" s="14">
        <f>8470.8+862.26</f>
        <v>9333.06</v>
      </c>
      <c r="G23" s="19">
        <f>+F23</f>
        <v>9333.06</v>
      </c>
      <c r="H23" s="19">
        <f t="shared" si="0"/>
        <v>663.880000000001</v>
      </c>
      <c r="I23" s="24" t="s">
        <v>24</v>
      </c>
    </row>
    <row r="24" spans="3:9" ht="37.5" customHeight="1" hidden="1" thickBot="1">
      <c r="C24" s="11" t="s">
        <v>44</v>
      </c>
      <c r="D24" s="12"/>
      <c r="E24" s="14"/>
      <c r="F24" s="14"/>
      <c r="G24" s="19">
        <f>+F24</f>
        <v>0</v>
      </c>
      <c r="H24" s="19">
        <f t="shared" si="0"/>
        <v>0</v>
      </c>
      <c r="I24" s="24"/>
    </row>
    <row r="25" spans="3:9" ht="14.25" customHeight="1" thickBot="1">
      <c r="C25" s="11" t="s">
        <v>25</v>
      </c>
      <c r="D25" s="12">
        <f>1528.98-9.94</f>
        <v>1519.04</v>
      </c>
      <c r="E25" s="14">
        <f>29709.97+2931.35-48.63</f>
        <v>32592.69</v>
      </c>
      <c r="F25" s="14">
        <f>28886.34+2931.35</f>
        <v>31817.69</v>
      </c>
      <c r="G25" s="19">
        <f>+F25</f>
        <v>31817.69</v>
      </c>
      <c r="H25" s="19">
        <f t="shared" si="0"/>
        <v>2294.0399999999972</v>
      </c>
      <c r="I25" s="24" t="s">
        <v>26</v>
      </c>
    </row>
    <row r="26" spans="3:9" s="25" customFormat="1" ht="17.25" customHeight="1" thickBot="1">
      <c r="C26" s="11" t="s">
        <v>13</v>
      </c>
      <c r="D26" s="15">
        <f>SUM(D18:D25)</f>
        <v>59688.22000000001</v>
      </c>
      <c r="E26" s="15">
        <f>SUM(E18:E25)</f>
        <v>1303647.89</v>
      </c>
      <c r="F26" s="15">
        <f>SUM(F18:F25)</f>
        <v>1266893.01</v>
      </c>
      <c r="G26" s="15">
        <f>SUM(G18:G25)</f>
        <v>1252325.37</v>
      </c>
      <c r="H26" s="15">
        <f>SUM(H18:H25)</f>
        <v>96443.1</v>
      </c>
      <c r="I26" s="23"/>
    </row>
    <row r="27" spans="3:9" ht="12.75" customHeight="1" hidden="1" thickBot="1">
      <c r="C27" s="28"/>
      <c r="D27" s="28"/>
      <c r="E27" s="28"/>
      <c r="F27" s="28"/>
      <c r="G27" s="28"/>
      <c r="H27" s="28"/>
      <c r="I27" s="28"/>
    </row>
    <row r="28" spans="3:9" ht="12.75" customHeight="1" hidden="1" thickBot="1">
      <c r="C28" s="28"/>
      <c r="D28" s="28"/>
      <c r="E28" s="42"/>
      <c r="F28" s="28"/>
      <c r="G28" s="28"/>
      <c r="H28" s="28"/>
      <c r="I28" s="28"/>
    </row>
    <row r="29" spans="3:9" ht="12.75" customHeight="1" hidden="1">
      <c r="C29" s="28"/>
      <c r="D29" s="28"/>
      <c r="E29" s="28"/>
      <c r="F29" s="28"/>
      <c r="G29" s="28"/>
      <c r="H29" s="28"/>
      <c r="I29" s="28"/>
    </row>
    <row r="30" spans="3:9" ht="12.75" customHeight="1" hidden="1">
      <c r="C30" s="28"/>
      <c r="D30" s="28"/>
      <c r="E30" s="28"/>
      <c r="F30" s="28"/>
      <c r="G30" s="28"/>
      <c r="H30" s="28"/>
      <c r="I30" s="28"/>
    </row>
    <row r="31" spans="3:9" ht="12.75" customHeight="1" hidden="1">
      <c r="C31" s="28"/>
      <c r="D31" s="28"/>
      <c r="E31" s="28"/>
      <c r="F31" s="28"/>
      <c r="G31" s="28"/>
      <c r="H31" s="28"/>
      <c r="I31" s="28"/>
    </row>
    <row r="32" spans="3:9" ht="12.75" customHeight="1" hidden="1">
      <c r="C32" s="28"/>
      <c r="D32" s="28"/>
      <c r="E32" s="28"/>
      <c r="F32" s="28"/>
      <c r="G32" s="28"/>
      <c r="H32" s="28"/>
      <c r="I32" s="28"/>
    </row>
    <row r="33" spans="3:9" ht="12.75" customHeight="1" hidden="1">
      <c r="C33" s="28"/>
      <c r="D33" s="28"/>
      <c r="E33" s="28"/>
      <c r="F33" s="28"/>
      <c r="G33" s="28"/>
      <c r="H33" s="28"/>
      <c r="I33" s="28"/>
    </row>
    <row r="34" spans="3:9" ht="12.75" customHeight="1" hidden="1">
      <c r="C34" s="28"/>
      <c r="D34" s="28"/>
      <c r="E34" s="28"/>
      <c r="F34" s="28"/>
      <c r="G34" s="28"/>
      <c r="H34" s="28"/>
      <c r="I34" s="28"/>
    </row>
    <row r="35" spans="3:9" ht="18.75" customHeight="1">
      <c r="C35" s="26" t="s">
        <v>45</v>
      </c>
      <c r="D35" s="26"/>
      <c r="E35" s="26"/>
      <c r="F35" s="26"/>
      <c r="G35" s="26"/>
      <c r="H35" s="27">
        <f>+H15+H26</f>
        <v>255026.15999999983</v>
      </c>
      <c r="I35" s="28"/>
    </row>
  </sheetData>
  <sheetProtection/>
  <mergeCells count="9">
    <mergeCell ref="I11:I12"/>
    <mergeCell ref="I13:I14"/>
    <mergeCell ref="C16:I16"/>
    <mergeCell ref="I18:I19"/>
    <mergeCell ref="C5:I5"/>
    <mergeCell ref="C6:I6"/>
    <mergeCell ref="C7:I7"/>
    <mergeCell ref="C8:I8"/>
    <mergeCell ref="C10:I10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120" zoomScaleSheetLayoutView="120" zoomScalePageLayoutView="0" workbookViewId="0" topLeftCell="A1">
      <selection activeCell="B11" sqref="B11"/>
    </sheetView>
  </sheetViews>
  <sheetFormatPr defaultColWidth="9.00390625" defaultRowHeight="12.75"/>
  <cols>
    <col min="2" max="2" width="13.25390625" style="0" customWidth="1"/>
    <col min="3" max="3" width="16.625" style="0" customWidth="1"/>
    <col min="4" max="4" width="16.25390625" style="0" customWidth="1"/>
    <col min="5" max="5" width="17.375" style="0" customWidth="1"/>
    <col min="6" max="6" width="13.875" style="0" customWidth="1"/>
  </cols>
  <sheetData>
    <row r="1" spans="1:6" ht="15">
      <c r="A1" s="57" t="s">
        <v>46</v>
      </c>
      <c r="B1" s="57"/>
      <c r="C1" s="57"/>
      <c r="D1" s="57"/>
      <c r="E1" s="57"/>
      <c r="F1" s="57"/>
    </row>
    <row r="2" ht="12.75">
      <c r="A2" t="s">
        <v>47</v>
      </c>
    </row>
    <row r="3" ht="12.75">
      <c r="A3" t="s">
        <v>48</v>
      </c>
    </row>
    <row r="4" ht="12.75">
      <c r="A4" t="s">
        <v>49</v>
      </c>
    </row>
    <row r="5" ht="15">
      <c r="D5" s="43" t="s">
        <v>50</v>
      </c>
    </row>
    <row r="6" spans="1:6" ht="12.75">
      <c r="A6" s="58" t="s">
        <v>27</v>
      </c>
      <c r="B6" s="58"/>
      <c r="C6" s="58"/>
      <c r="D6" s="58"/>
      <c r="E6" s="58"/>
      <c r="F6" s="58"/>
    </row>
    <row r="7" spans="1:6" ht="12.75">
      <c r="A7" s="58" t="s">
        <v>28</v>
      </c>
      <c r="B7" s="58"/>
      <c r="C7" s="58"/>
      <c r="D7" s="58"/>
      <c r="E7" s="58"/>
      <c r="F7" s="58"/>
    </row>
    <row r="8" spans="1:6" ht="12.75">
      <c r="A8" s="58" t="s">
        <v>51</v>
      </c>
      <c r="B8" s="58"/>
      <c r="C8" s="58"/>
      <c r="D8" s="58"/>
      <c r="E8" s="58"/>
      <c r="F8" s="58"/>
    </row>
    <row r="9" spans="1:6" ht="38.25">
      <c r="A9" s="44" t="s">
        <v>29</v>
      </c>
      <c r="B9" s="44" t="s">
        <v>52</v>
      </c>
      <c r="C9" s="44" t="s">
        <v>53</v>
      </c>
      <c r="D9" s="44" t="s">
        <v>54</v>
      </c>
      <c r="E9" s="44" t="s">
        <v>55</v>
      </c>
      <c r="F9" s="44" t="s">
        <v>30</v>
      </c>
    </row>
    <row r="10" spans="1:6" ht="15">
      <c r="A10" s="45" t="s">
        <v>31</v>
      </c>
      <c r="B10" s="45">
        <v>250.5</v>
      </c>
      <c r="C10" s="45">
        <v>247.6</v>
      </c>
      <c r="D10" s="45">
        <f>B10-C10</f>
        <v>2.9000000000000057</v>
      </c>
      <c r="E10" s="45">
        <f>466.18-69.61</f>
        <v>396.57</v>
      </c>
      <c r="F10" s="45">
        <f>C10-E10</f>
        <v>-148.97</v>
      </c>
    </row>
    <row r="12" ht="15">
      <c r="A12" t="s">
        <v>56</v>
      </c>
    </row>
    <row r="13" ht="12.75">
      <c r="A13" t="s">
        <v>57</v>
      </c>
    </row>
    <row r="14" ht="12.75">
      <c r="A14" t="s">
        <v>58</v>
      </c>
    </row>
    <row r="15" ht="12.75">
      <c r="A15" t="s">
        <v>59</v>
      </c>
    </row>
    <row r="16" ht="12.75">
      <c r="A16" t="s">
        <v>60</v>
      </c>
    </row>
    <row r="17" ht="12.75">
      <c r="A17" t="s">
        <v>61</v>
      </c>
    </row>
    <row r="18" ht="12.75">
      <c r="A18" t="s">
        <v>62</v>
      </c>
    </row>
    <row r="19" ht="12.75">
      <c r="A19" t="s">
        <v>63</v>
      </c>
    </row>
    <row r="20" spans="1:3" ht="12.75">
      <c r="A20" t="s">
        <v>64</v>
      </c>
      <c r="C20" s="29"/>
    </row>
  </sheetData>
  <sheetProtection/>
  <mergeCells count="4">
    <mergeCell ref="A1:F1"/>
    <mergeCell ref="A6:F6"/>
    <mergeCell ref="A7:F7"/>
    <mergeCell ref="A8:F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625" style="0" customWidth="1"/>
    <col min="2" max="2" width="24.375" style="0" customWidth="1"/>
    <col min="3" max="3" width="25.75390625" style="0" customWidth="1"/>
    <col min="4" max="4" width="19.00390625" style="0" customWidth="1"/>
    <col min="5" max="5" width="20.625" style="0" customWidth="1"/>
    <col min="6" max="6" width="19.375" style="0" customWidth="1"/>
    <col min="7" max="7" width="18.875" style="0" customWidth="1"/>
  </cols>
  <sheetData>
    <row r="1" spans="1:7" ht="30.75" customHeight="1">
      <c r="A1" s="59" t="s">
        <v>65</v>
      </c>
      <c r="B1" s="59"/>
      <c r="C1" s="59"/>
      <c r="D1" s="59"/>
      <c r="E1" s="59"/>
      <c r="F1" s="59"/>
      <c r="G1" s="59"/>
    </row>
    <row r="2" spans="1:7" ht="29.25" customHeight="1">
      <c r="A2" s="59"/>
      <c r="B2" s="59"/>
      <c r="C2" s="59"/>
      <c r="D2" s="59"/>
      <c r="E2" s="59"/>
      <c r="F2" s="59"/>
      <c r="G2" s="59"/>
    </row>
    <row r="5" spans="1:7" ht="57.75" customHeight="1">
      <c r="A5" s="32" t="s">
        <v>32</v>
      </c>
      <c r="B5" s="32" t="s">
        <v>66</v>
      </c>
      <c r="C5" s="32" t="s">
        <v>67</v>
      </c>
      <c r="D5" s="32" t="s">
        <v>68</v>
      </c>
      <c r="E5" s="33" t="s">
        <v>34</v>
      </c>
      <c r="F5" s="32" t="s">
        <v>33</v>
      </c>
      <c r="G5" s="34"/>
    </row>
    <row r="6" spans="1:7" ht="15">
      <c r="A6" s="35">
        <v>1</v>
      </c>
      <c r="B6" s="36">
        <v>0</v>
      </c>
      <c r="C6" s="36">
        <v>22227.84</v>
      </c>
      <c r="D6" s="36">
        <v>14567.64</v>
      </c>
      <c r="E6" s="36">
        <v>4900</v>
      </c>
      <c r="F6" s="36">
        <f>+B6+C6-D6</f>
        <v>7660.200000000001</v>
      </c>
      <c r="G6" s="37"/>
    </row>
    <row r="9" spans="1:5" ht="60">
      <c r="A9" s="32" t="s">
        <v>32</v>
      </c>
      <c r="B9" s="32" t="s">
        <v>69</v>
      </c>
      <c r="C9" s="32" t="s">
        <v>70</v>
      </c>
      <c r="D9" s="32" t="s">
        <v>36</v>
      </c>
      <c r="E9" s="32" t="s">
        <v>35</v>
      </c>
    </row>
    <row r="10" spans="1:5" ht="15">
      <c r="A10" s="38">
        <v>1</v>
      </c>
      <c r="B10" s="39">
        <v>0</v>
      </c>
      <c r="C10" s="39">
        <f>+D6+E6</f>
        <v>19467.64</v>
      </c>
      <c r="D10" s="39">
        <v>0</v>
      </c>
      <c r="E10" s="39">
        <f>+B10+C10-D10</f>
        <v>19467.64</v>
      </c>
    </row>
    <row r="11" spans="1:5" ht="12.75">
      <c r="A11" s="29"/>
      <c r="B11" s="29"/>
      <c r="C11" s="40"/>
      <c r="D11" s="40"/>
      <c r="E11" s="31"/>
    </row>
  </sheetData>
  <sheetProtection/>
  <mergeCells count="1">
    <mergeCell ref="A1:G2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2011-03-25T07:17:04Z</dcterms:created>
  <dcterms:modified xsi:type="dcterms:W3CDTF">2012-04-28T06:00:11Z</dcterms:modified>
  <cp:category/>
  <cp:version/>
  <cp:contentType/>
  <cp:contentStatus/>
</cp:coreProperties>
</file>