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<sst xmlns="http://schemas.openxmlformats.org/spreadsheetml/2006/main" count="102" uniqueCount="94">
  <si>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</si>
  <si>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</si>
  <si>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</si>
  <si>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</si>
  <si>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</si>
  <si>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</si>
  <si>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</si>
  <si>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</si>
  <si>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</si>
  <si>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</si>
  <si>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</si>
  <si>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</si>
  <si>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</si>
  <si>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</si>
  <si>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</si>
  <si>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</si>
  <si>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</si>
  <si>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Н/2008-17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</si>
  <si>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</si>
  <si>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</si>
  <si>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</si>
  <si>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</si>
  <si>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</si>
  <si>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</si>
  <si>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</si>
  <si>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</si>
  <si>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</si>
  <si>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</si>
  <si>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</si>
  <si>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</si>
  <si>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</si>
  <si>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</si>
  <si>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</si>
  <si>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</si>
  <si>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</si>
  <si>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</si>
  <si>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</si>
  <si>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</si>
  <si>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</si>
  <si>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</si>
  <si>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</si>
  <si>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</si>
  <si>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</si>
  <si>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</si>
  <si>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</si>
  <si>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</si>
  <si>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</si>
  <si>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д.8/1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</si>
  <si>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</si>
  <si>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</si>
  <si>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</si>
  <si>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</si>
  <si>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</si>
  <si>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</si>
  <si>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8/1  по ул. Молодежная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</si>
  <si>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</si>
  <si>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</si>
  <si>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</si>
  <si>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</si>
  <si>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</si>
  <si>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</si>
  <si>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</si>
  <si>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</si>
  <si>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</si>
  <si>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</si>
  <si>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</si>
  <si>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</si>
  <si>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</si>
  <si>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</si>
  <si>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8/1 по ул. Молодежная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</si>
  <si>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</si>
  <si>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</si>
  <si>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</si>
  <si>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</si>
  <si>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247.46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</si>
  <si>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- 6 шт.</t>
  </si>
  <si>
    <t xml:space="preserve"> - ремонт кровли - 2.85 м2</t>
  </si>
  <si>
    <t xml:space="preserve"> - ремонт запорной арматуры - 4 шт.</t>
  </si>
  <si>
    <t xml:space="preserve"> - ремонт лифтов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</si>
  <si>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</si>
  <si>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</si>
  <si>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Молодежная, д. 8/1</t>
  </si>
  <si>
    <t>установка коммерческого узла учета тепловой энергии</t>
  </si>
  <si>
    <t>1 шт.</t>
  </si>
  <si>
    <t>капитальный ремонт сетей теплоснабжения (чердак и подвал)</t>
  </si>
  <si>
    <t>436 м.п.</t>
  </si>
  <si>
    <t>Капитальный ремонт межпанельных швов</t>
  </si>
  <si>
    <t>174 м.п.</t>
  </si>
  <si>
    <t>технический надзор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</si>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</sst>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4" fontId="18" fillId="0" borderId="18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" fontId="18" fillId="0" borderId="18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horizontal="right" vertical="top" wrapText="1"/>
    </xf>
    <xf numFmtId="4" fontId="9" fillId="0" borderId="21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0" fillId="0" borderId="24" xfId="0" applyBorder="1" applyAlignment="1">
      <alignment/>
    </xf>
    <xf numFmtId="0" fontId="42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7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59" customWidth="1"/>
    <col min="4" max="4" width="14.75390625" style="59" customWidth="1"/>
    <col min="5" max="5" width="11.375" style="59" customWidth="1"/>
    <col min="6" max="7" width="14.125" style="59" customWidth="1"/>
    <col min="8" max="8" width="14.875" style="59" customWidth="1"/>
    <col min="9" max="9" width="20.125" style="59" customWidth="1"/>
    <col min="10" max="10" width="10.125" style="0" bestFit="1" customWidth="1"/>
  </cols>
  <sheetData>
    <row r="1" spans="3:9" ht="12.75" customHeight="1" hidden="1">
      <c r="C1" s="30"/>
      <c r="D1" s="30"/>
      <c r="E1" s="30"/>
      <c r="F1" s="30"/>
      <c r="G1" s="30"/>
      <c r="H1" s="30"/>
      <c r="I1" s="30"/>
    </row>
    <row r="2" spans="3:9" ht="13.5" customHeight="1" hidden="1" thickBot="1">
      <c r="C2" s="30"/>
      <c r="D2" s="30"/>
      <c r="E2" s="30" t="s">
        <v>0</v>
      </c>
      <c r="F2" s="30"/>
      <c r="G2" s="30"/>
      <c r="H2" s="30"/>
      <c r="I2" s="30"/>
    </row>
    <row r="3" spans="3:9" ht="13.5" customHeight="1" hidden="1" thickBot="1">
      <c r="C3" s="31"/>
      <c r="D3" s="32"/>
      <c r="E3" s="33"/>
      <c r="F3" s="33"/>
      <c r="G3" s="33"/>
      <c r="H3" s="33"/>
      <c r="I3" s="34"/>
    </row>
    <row r="4" spans="3:9" ht="12.75" customHeight="1" hidden="1">
      <c r="C4" s="35"/>
      <c r="D4" s="35"/>
      <c r="E4" s="36"/>
      <c r="F4" s="36"/>
      <c r="G4" s="36"/>
      <c r="H4" s="36"/>
      <c r="I4" s="36"/>
    </row>
    <row r="5" spans="3:9" ht="14.25">
      <c r="C5" s="85" t="s">
        <v>1</v>
      </c>
      <c r="D5" s="85"/>
      <c r="E5" s="85"/>
      <c r="F5" s="85"/>
      <c r="G5" s="85"/>
      <c r="H5" s="85"/>
      <c r="I5" s="85"/>
    </row>
    <row r="6" spans="3:9" ht="12.75">
      <c r="C6" s="86" t="s">
        <v>2</v>
      </c>
      <c r="D6" s="86"/>
      <c r="E6" s="86"/>
      <c r="F6" s="86"/>
      <c r="G6" s="86"/>
      <c r="H6" s="86"/>
      <c r="I6" s="86"/>
    </row>
    <row r="7" spans="3:9" ht="13.5" thickBot="1">
      <c r="C7" s="86" t="s">
        <v>54</v>
      </c>
      <c r="D7" s="86"/>
      <c r="E7" s="86"/>
      <c r="F7" s="86"/>
      <c r="G7" s="86"/>
      <c r="H7" s="86"/>
      <c r="I7" s="86"/>
    </row>
    <row r="8" spans="3:9" ht="6" customHeight="1" hidden="1" thickBot="1">
      <c r="C8" s="87"/>
      <c r="D8" s="87"/>
      <c r="E8" s="87"/>
      <c r="F8" s="87"/>
      <c r="G8" s="87"/>
      <c r="H8" s="87"/>
      <c r="I8" s="87"/>
    </row>
    <row r="9" spans="3:9" ht="41.25" customHeight="1" thickBot="1">
      <c r="C9" s="37" t="s">
        <v>3</v>
      </c>
      <c r="D9" s="38" t="s">
        <v>55</v>
      </c>
      <c r="E9" s="39" t="s">
        <v>56</v>
      </c>
      <c r="F9" s="39" t="s">
        <v>57</v>
      </c>
      <c r="G9" s="39" t="s">
        <v>4</v>
      </c>
      <c r="H9" s="39" t="s">
        <v>58</v>
      </c>
      <c r="I9" s="37" t="s">
        <v>5</v>
      </c>
    </row>
    <row r="10" spans="3:9" ht="12" customHeight="1" thickBot="1">
      <c r="C10" s="88" t="s">
        <v>6</v>
      </c>
      <c r="D10" s="89"/>
      <c r="E10" s="89"/>
      <c r="F10" s="89"/>
      <c r="G10" s="89"/>
      <c r="H10" s="89"/>
      <c r="I10" s="90"/>
    </row>
    <row r="11" spans="3:9" ht="13.5" customHeight="1" thickBot="1">
      <c r="C11" s="40" t="s">
        <v>7</v>
      </c>
      <c r="D11" s="41">
        <f>50817.82-1183.46</f>
        <v>49634.36</v>
      </c>
      <c r="E11" s="42">
        <f>1267159.89+68921.45-17605.59</f>
        <v>1318475.7499999998</v>
      </c>
      <c r="F11" s="42">
        <f>1133614.3+68921.45+651.03</f>
        <v>1203186.78</v>
      </c>
      <c r="G11" s="42">
        <f>+F11</f>
        <v>1203186.78</v>
      </c>
      <c r="H11" s="42">
        <f>+D11+E11-F11</f>
        <v>164923.32999999984</v>
      </c>
      <c r="I11" s="80" t="s">
        <v>8</v>
      </c>
    </row>
    <row r="12" spans="3:9" ht="13.5" customHeight="1" thickBot="1">
      <c r="C12" s="40" t="s">
        <v>9</v>
      </c>
      <c r="D12" s="41">
        <f>46897.57-4773.01</f>
        <v>42124.56</v>
      </c>
      <c r="E12" s="43">
        <f>649462.25+25881.89-78198.4</f>
        <v>597145.74</v>
      </c>
      <c r="F12" s="43">
        <f>484378.94+25881.89+205.73</f>
        <v>510466.56</v>
      </c>
      <c r="G12" s="42">
        <f>+F12</f>
        <v>510466.56</v>
      </c>
      <c r="H12" s="42">
        <f>+D12+E12-F12</f>
        <v>128803.74000000005</v>
      </c>
      <c r="I12" s="84"/>
    </row>
    <row r="13" spans="3:9" ht="13.5" customHeight="1" thickBot="1">
      <c r="C13" s="40" t="s">
        <v>10</v>
      </c>
      <c r="D13" s="41">
        <f>16051.28-1806.51</f>
        <v>14244.77</v>
      </c>
      <c r="E13" s="43">
        <f>245045.93+11629.76-10481.85</f>
        <v>246193.84</v>
      </c>
      <c r="F13" s="43">
        <f>193051.62+11629.76+606.43</f>
        <v>205287.81</v>
      </c>
      <c r="G13" s="42">
        <f>+F13</f>
        <v>205287.81</v>
      </c>
      <c r="H13" s="42">
        <f>+D13+E13-F13</f>
        <v>55150.79999999999</v>
      </c>
      <c r="I13" s="80" t="s">
        <v>11</v>
      </c>
    </row>
    <row r="14" spans="3:9" ht="13.5" customHeight="1" thickBot="1">
      <c r="C14" s="40" t="s">
        <v>12</v>
      </c>
      <c r="D14" s="41">
        <f>4366.55-451.6+5368.38-604.21</f>
        <v>8679.119999999999</v>
      </c>
      <c r="E14" s="43">
        <f>62336.39+2501.52-6241.23+81943.51+3888.95-3746.43</f>
        <v>140682.71000000002</v>
      </c>
      <c r="F14" s="43">
        <f>47282.68+2501.52+20.08+64342.03+3888.95+202.86</f>
        <v>118238.12</v>
      </c>
      <c r="G14" s="42">
        <f>+F14</f>
        <v>118238.12</v>
      </c>
      <c r="H14" s="42">
        <f>+D14+E14-F14</f>
        <v>31123.71000000002</v>
      </c>
      <c r="I14" s="81"/>
    </row>
    <row r="15" spans="3:9" ht="13.5" thickBot="1">
      <c r="C15" s="40" t="s">
        <v>13</v>
      </c>
      <c r="D15" s="44">
        <f>SUM(D11:D14)</f>
        <v>114682.81</v>
      </c>
      <c r="E15" s="44">
        <f>SUM(E11:E14)</f>
        <v>2302498.0399999996</v>
      </c>
      <c r="F15" s="44">
        <f>SUM(F11:F14)</f>
        <v>2037179.27</v>
      </c>
      <c r="G15" s="44">
        <f>SUM(G11:G14)</f>
        <v>2037179.27</v>
      </c>
      <c r="H15" s="44">
        <f>SUM(H11:H14)</f>
        <v>380001.5799999999</v>
      </c>
      <c r="I15" s="40"/>
    </row>
    <row r="16" spans="3:9" ht="13.5" customHeight="1" thickBot="1">
      <c r="C16" s="82" t="s">
        <v>14</v>
      </c>
      <c r="D16" s="82"/>
      <c r="E16" s="82"/>
      <c r="F16" s="82"/>
      <c r="G16" s="82"/>
      <c r="H16" s="82"/>
      <c r="I16" s="82"/>
    </row>
    <row r="17" spans="3:9" ht="42.75" customHeight="1" thickBot="1">
      <c r="C17" s="45" t="s">
        <v>3</v>
      </c>
      <c r="D17" s="46" t="s">
        <v>55</v>
      </c>
      <c r="E17" s="47" t="s">
        <v>56</v>
      </c>
      <c r="F17" s="47" t="s">
        <v>57</v>
      </c>
      <c r="G17" s="47" t="s">
        <v>59</v>
      </c>
      <c r="H17" s="47" t="s">
        <v>58</v>
      </c>
      <c r="I17" s="46" t="s">
        <v>15</v>
      </c>
    </row>
    <row r="18" spans="3:9" ht="18" customHeight="1" thickBot="1">
      <c r="C18" s="37" t="s">
        <v>16</v>
      </c>
      <c r="D18" s="48">
        <f>34868.88-648.96</f>
        <v>34219.92</v>
      </c>
      <c r="E18" s="49">
        <f>785835.2+65642.65</f>
        <v>851477.85</v>
      </c>
      <c r="F18" s="49">
        <f>712461.52+65642.65+70.19</f>
        <v>778174.36</v>
      </c>
      <c r="G18" s="42">
        <f aca="true" t="shared" si="0" ref="G18:G23">+F18</f>
        <v>778174.36</v>
      </c>
      <c r="H18" s="49">
        <f aca="true" t="shared" si="1" ref="H18:H23">+D18+E18-F18</f>
        <v>107523.41000000003</v>
      </c>
      <c r="I18" s="83" t="s">
        <v>17</v>
      </c>
    </row>
    <row r="19" spans="3:10" ht="17.25" customHeight="1" thickBot="1">
      <c r="C19" s="40" t="s">
        <v>18</v>
      </c>
      <c r="D19" s="41">
        <f>21771.98-405.21</f>
        <v>21366.77</v>
      </c>
      <c r="E19" s="42">
        <f>295463.67+24680.42</f>
        <v>320144.08999999997</v>
      </c>
      <c r="F19" s="42">
        <f>271552.73+24680.42+26.33</f>
        <v>296259.48</v>
      </c>
      <c r="G19" s="50">
        <f>+F19</f>
        <v>296259.48</v>
      </c>
      <c r="H19" s="49">
        <f t="shared" si="1"/>
        <v>45251.380000000005</v>
      </c>
      <c r="I19" s="84"/>
      <c r="J19" s="51"/>
    </row>
    <row r="20" spans="3:9" ht="13.5" thickBot="1">
      <c r="C20" s="45" t="s">
        <v>19</v>
      </c>
      <c r="D20" s="52">
        <f>7607.42-337.02</f>
        <v>7270.4</v>
      </c>
      <c r="E20" s="42">
        <f>242034.35+22168.83-0.02</f>
        <v>264203.16</v>
      </c>
      <c r="F20" s="42">
        <f>230815.47+22168.83-123.84</f>
        <v>252860.46</v>
      </c>
      <c r="G20" s="42">
        <f>195.78*1000+1273.1*1000*5/100</f>
        <v>259435</v>
      </c>
      <c r="H20" s="49">
        <f t="shared" si="1"/>
        <v>18613.100000000006</v>
      </c>
      <c r="I20" s="1"/>
    </row>
    <row r="21" spans="3:9" ht="13.5" thickBot="1">
      <c r="C21" s="40" t="s">
        <v>20</v>
      </c>
      <c r="D21" s="41">
        <f>7401.24-145.01</f>
        <v>7256.23</v>
      </c>
      <c r="E21" s="42">
        <f>132509.01+11082.62</f>
        <v>143591.63</v>
      </c>
      <c r="F21" s="42">
        <f>121178.03+11082.62+12.16</f>
        <v>132272.81</v>
      </c>
      <c r="G21" s="42">
        <f>+F21</f>
        <v>132272.81</v>
      </c>
      <c r="H21" s="49">
        <f t="shared" si="1"/>
        <v>18575.050000000017</v>
      </c>
      <c r="I21" s="1" t="s">
        <v>60</v>
      </c>
    </row>
    <row r="22" spans="3:9" ht="13.5" thickBot="1">
      <c r="C22" s="40" t="s">
        <v>21</v>
      </c>
      <c r="D22" s="41">
        <f>6443.29-119.91</f>
        <v>6323.38</v>
      </c>
      <c r="E22" s="42">
        <f>121214.7+10125</f>
        <v>131339.7</v>
      </c>
      <c r="F22" s="42">
        <f>110349.03+10125+10.81</f>
        <v>120484.84</v>
      </c>
      <c r="G22" s="42">
        <f t="shared" si="0"/>
        <v>120484.84</v>
      </c>
      <c r="H22" s="49">
        <f t="shared" si="1"/>
        <v>17178.24000000002</v>
      </c>
      <c r="I22" s="1" t="s">
        <v>22</v>
      </c>
    </row>
    <row r="23" spans="3:9" ht="26.25" customHeight="1" thickBot="1">
      <c r="C23" s="40" t="s">
        <v>23</v>
      </c>
      <c r="D23" s="41">
        <f>387.46-8.63</f>
        <v>378.83</v>
      </c>
      <c r="E23" s="43">
        <f>8264.63+690.38</f>
        <v>8955.009999999998</v>
      </c>
      <c r="F23" s="43">
        <f>7522.43+690.38+0.74</f>
        <v>8213.55</v>
      </c>
      <c r="G23" s="42">
        <f t="shared" si="0"/>
        <v>8213.55</v>
      </c>
      <c r="H23" s="49">
        <f t="shared" si="1"/>
        <v>1120.289999999999</v>
      </c>
      <c r="I23" s="1" t="s">
        <v>24</v>
      </c>
    </row>
    <row r="24" spans="3:9" ht="37.5" customHeight="1" hidden="1" thickBot="1">
      <c r="C24" s="40" t="s">
        <v>61</v>
      </c>
      <c r="D24" s="53"/>
      <c r="E24" s="43">
        <v>0</v>
      </c>
      <c r="F24" s="43">
        <v>0</v>
      </c>
      <c r="G24" s="43"/>
      <c r="H24" s="43"/>
      <c r="I24" s="1"/>
    </row>
    <row r="25" spans="3:9" ht="24.75" customHeight="1" hidden="1" thickBot="1">
      <c r="C25" s="40" t="s">
        <v>25</v>
      </c>
      <c r="D25" s="53"/>
      <c r="E25" s="43"/>
      <c r="F25" s="43"/>
      <c r="G25" s="43"/>
      <c r="H25" s="43"/>
      <c r="I25" s="1" t="s">
        <v>62</v>
      </c>
    </row>
    <row r="26" spans="3:9" s="54" customFormat="1" ht="17.25" customHeight="1" thickBot="1">
      <c r="C26" s="40" t="s">
        <v>13</v>
      </c>
      <c r="D26" s="44">
        <f>SUM(D18:D25)</f>
        <v>76815.53000000001</v>
      </c>
      <c r="E26" s="44">
        <f>SUM(E18:E25)</f>
        <v>1719711.44</v>
      </c>
      <c r="F26" s="44">
        <f>SUM(F18:F25)</f>
        <v>1588265.5</v>
      </c>
      <c r="G26" s="44">
        <f>SUM(G18:G25)</f>
        <v>1594840.04</v>
      </c>
      <c r="H26" s="44">
        <f>SUM(H18:H25)</f>
        <v>208261.4700000001</v>
      </c>
      <c r="I26" s="53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55"/>
      <c r="F28" s="2"/>
      <c r="G28" s="2"/>
      <c r="H28" s="2"/>
      <c r="I28" s="2"/>
    </row>
    <row r="29" spans="3:9" ht="12.75" customHeight="1" hidden="1">
      <c r="C29" s="2"/>
      <c r="D29" s="2"/>
      <c r="E29" s="2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6.5" customHeight="1">
      <c r="C35" s="56" t="s">
        <v>63</v>
      </c>
      <c r="D35" s="56"/>
      <c r="E35" s="56"/>
      <c r="F35" s="56"/>
      <c r="G35" s="56"/>
      <c r="H35" s="57">
        <f>+H15+H26</f>
        <v>588263.05</v>
      </c>
      <c r="I35" s="2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B5" sqref="B5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1" spans="1:6" ht="15">
      <c r="A1" s="92" t="s">
        <v>64</v>
      </c>
      <c r="B1" s="92"/>
      <c r="C1" s="92"/>
      <c r="D1" s="92"/>
      <c r="E1" s="92"/>
      <c r="F1" s="92"/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5">
      <c r="D5" s="61" t="s">
        <v>68</v>
      </c>
    </row>
    <row r="6" spans="1:6" ht="12.75">
      <c r="A6" s="91" t="s">
        <v>26</v>
      </c>
      <c r="B6" s="91"/>
      <c r="C6" s="91"/>
      <c r="D6" s="91"/>
      <c r="E6" s="91"/>
      <c r="F6" s="91"/>
    </row>
    <row r="7" spans="1:6" ht="12.75">
      <c r="A7" s="91" t="s">
        <v>27</v>
      </c>
      <c r="B7" s="91"/>
      <c r="C7" s="91"/>
      <c r="D7" s="91"/>
      <c r="E7" s="91"/>
      <c r="F7" s="91"/>
    </row>
    <row r="8" spans="1:6" ht="12.75">
      <c r="A8" s="91" t="s">
        <v>69</v>
      </c>
      <c r="B8" s="91"/>
      <c r="C8" s="91"/>
      <c r="D8" s="91"/>
      <c r="E8" s="91"/>
      <c r="F8" s="91"/>
    </row>
    <row r="9" spans="1:6" ht="38.25">
      <c r="A9" s="62" t="s">
        <v>28</v>
      </c>
      <c r="B9" s="62" t="s">
        <v>70</v>
      </c>
      <c r="C9" s="62" t="s">
        <v>71</v>
      </c>
      <c r="D9" s="62" t="s">
        <v>72</v>
      </c>
      <c r="E9" s="62" t="s">
        <v>73</v>
      </c>
      <c r="F9" s="62" t="s">
        <v>29</v>
      </c>
    </row>
    <row r="10" spans="1:6" ht="15">
      <c r="A10" s="63" t="s">
        <v>30</v>
      </c>
      <c r="B10" s="63">
        <v>295.5</v>
      </c>
      <c r="C10" s="63">
        <v>271.6</v>
      </c>
      <c r="D10" s="63">
        <f>B10-C10</f>
        <v>23.899999999999977</v>
      </c>
      <c r="E10" s="63">
        <v>247.46</v>
      </c>
      <c r="F10" s="63">
        <f>C10-E10</f>
        <v>24.140000000000015</v>
      </c>
    </row>
    <row r="12" ht="1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spans="1:3" ht="12.75">
      <c r="A17" t="s">
        <v>79</v>
      </c>
      <c r="C17" s="19"/>
    </row>
    <row r="18" spans="1:3" ht="12.75">
      <c r="A18" t="s">
        <v>80</v>
      </c>
      <c r="C18" s="19"/>
    </row>
    <row r="19" ht="12.75">
      <c r="C19" s="19"/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625" style="0" customWidth="1"/>
    <col min="2" max="2" width="20.25390625" style="0" customWidth="1"/>
    <col min="3" max="3" width="54.25390625" style="0" customWidth="1"/>
    <col min="4" max="4" width="19.125" style="0" customWidth="1"/>
    <col min="5" max="5" width="16.75390625" style="0" customWidth="1"/>
    <col min="6" max="6" width="18.375" style="0" customWidth="1"/>
    <col min="7" max="7" width="12.25390625" style="0" customWidth="1"/>
    <col min="8" max="8" width="20.625" style="0" hidden="1" customWidth="1"/>
  </cols>
  <sheetData>
    <row r="1" spans="1:8" ht="30.75" customHeight="1">
      <c r="A1" s="93" t="s">
        <v>81</v>
      </c>
      <c r="B1" s="93"/>
      <c r="C1" s="93"/>
      <c r="D1" s="93"/>
      <c r="E1" s="93"/>
      <c r="F1" s="93"/>
      <c r="G1" s="93"/>
      <c r="H1" s="3"/>
    </row>
    <row r="2" spans="1:7" ht="29.25" customHeight="1" thickBot="1">
      <c r="A2" s="94"/>
      <c r="B2" s="94"/>
      <c r="C2" s="94"/>
      <c r="D2" s="94"/>
      <c r="E2" s="94"/>
      <c r="F2" s="94"/>
      <c r="G2" s="94"/>
    </row>
    <row r="3" spans="1:8" ht="13.5" thickBot="1">
      <c r="A3" s="64"/>
      <c r="B3" s="4"/>
      <c r="C3" s="58"/>
      <c r="D3" s="4"/>
      <c r="E3" s="9"/>
      <c r="F3" s="95" t="s">
        <v>31</v>
      </c>
      <c r="G3" s="96"/>
      <c r="H3" s="4"/>
    </row>
    <row r="4" spans="1:8" ht="13.5" customHeight="1">
      <c r="A4" s="65" t="s">
        <v>32</v>
      </c>
      <c r="B4" s="6" t="s">
        <v>33</v>
      </c>
      <c r="C4" s="21" t="s">
        <v>34</v>
      </c>
      <c r="D4" s="6" t="s">
        <v>35</v>
      </c>
      <c r="E4" s="66" t="s">
        <v>36</v>
      </c>
      <c r="F4" s="5"/>
      <c r="G4" s="5"/>
      <c r="H4" s="5" t="s">
        <v>37</v>
      </c>
    </row>
    <row r="5" spans="1:8" ht="12.75">
      <c r="A5" s="65" t="s">
        <v>38</v>
      </c>
      <c r="B5" s="6"/>
      <c r="C5" s="21"/>
      <c r="D5" s="6" t="s">
        <v>39</v>
      </c>
      <c r="E5" s="10" t="s">
        <v>40</v>
      </c>
      <c r="F5" s="6" t="s">
        <v>41</v>
      </c>
      <c r="G5" s="6" t="s">
        <v>42</v>
      </c>
      <c r="H5" s="6"/>
    </row>
    <row r="6" spans="1:8" ht="12.75">
      <c r="A6" s="65"/>
      <c r="B6" s="6"/>
      <c r="C6" s="21"/>
      <c r="D6" s="6" t="s">
        <v>43</v>
      </c>
      <c r="E6" s="10"/>
      <c r="F6" s="6" t="s">
        <v>44</v>
      </c>
      <c r="G6" s="6" t="s">
        <v>45</v>
      </c>
      <c r="H6" s="7"/>
    </row>
    <row r="7" spans="1:8" ht="12.75">
      <c r="A7" s="67"/>
      <c r="B7" s="7"/>
      <c r="C7" s="19"/>
      <c r="D7" s="7"/>
      <c r="E7" s="68"/>
      <c r="F7" s="7"/>
      <c r="G7" s="6" t="s">
        <v>46</v>
      </c>
      <c r="H7" s="7"/>
    </row>
    <row r="8" spans="1:8" ht="13.5" thickBot="1">
      <c r="A8" s="69"/>
      <c r="B8" s="8"/>
      <c r="C8" s="60"/>
      <c r="D8" s="8"/>
      <c r="E8" s="70"/>
      <c r="F8" s="8"/>
      <c r="G8" s="8"/>
      <c r="H8" s="8"/>
    </row>
    <row r="9" spans="1:8" ht="12.75">
      <c r="A9" s="4"/>
      <c r="B9" s="9"/>
      <c r="C9" s="64"/>
      <c r="D9" s="4"/>
      <c r="E9" s="9"/>
      <c r="F9" s="9"/>
      <c r="G9" s="9"/>
      <c r="H9" s="9"/>
    </row>
    <row r="10" spans="1:8" ht="12.75">
      <c r="A10" s="6">
        <v>1</v>
      </c>
      <c r="B10" s="68" t="s">
        <v>47</v>
      </c>
      <c r="C10" s="65" t="s">
        <v>82</v>
      </c>
      <c r="D10" s="6" t="s">
        <v>83</v>
      </c>
      <c r="E10" s="71">
        <v>536.931</v>
      </c>
      <c r="F10" s="71">
        <f>+E10*5/100</f>
        <v>26.84655</v>
      </c>
      <c r="G10" s="71">
        <f>+E10-F10</f>
        <v>510.08445000000006</v>
      </c>
      <c r="H10" s="10"/>
    </row>
    <row r="11" spans="1:8" ht="12.75">
      <c r="A11" s="6"/>
      <c r="B11" s="68"/>
      <c r="C11" s="65" t="s">
        <v>84</v>
      </c>
      <c r="D11" s="6" t="s">
        <v>85</v>
      </c>
      <c r="E11" s="71">
        <v>723.564</v>
      </c>
      <c r="F11" s="71">
        <f>+E11*5/100</f>
        <v>36.1782</v>
      </c>
      <c r="G11" s="71">
        <f>+E11-F11</f>
        <v>687.3858</v>
      </c>
      <c r="H11" s="10"/>
    </row>
    <row r="12" spans="1:8" ht="12.75">
      <c r="A12" s="6"/>
      <c r="B12" s="68"/>
      <c r="C12" s="21" t="s">
        <v>86</v>
      </c>
      <c r="D12" s="6" t="s">
        <v>87</v>
      </c>
      <c r="E12" s="71">
        <v>195.78</v>
      </c>
      <c r="F12" s="71">
        <f>+E12</f>
        <v>195.78</v>
      </c>
      <c r="G12" s="71">
        <f>+E12-F12</f>
        <v>0</v>
      </c>
      <c r="H12" s="10"/>
    </row>
    <row r="13" spans="1:8" ht="12.75">
      <c r="A13" s="6"/>
      <c r="B13" s="68"/>
      <c r="C13" s="65" t="s">
        <v>88</v>
      </c>
      <c r="D13" s="6"/>
      <c r="E13" s="71">
        <v>12.605</v>
      </c>
      <c r="F13" s="71">
        <f>+E13*5/100</f>
        <v>0.6302500000000001</v>
      </c>
      <c r="G13" s="71">
        <f>+E13-F13</f>
        <v>11.97475</v>
      </c>
      <c r="H13" s="10"/>
    </row>
    <row r="14" spans="1:8" ht="12.75">
      <c r="A14" s="6"/>
      <c r="B14" s="68"/>
      <c r="C14" s="65"/>
      <c r="D14" s="6"/>
      <c r="E14" s="72"/>
      <c r="F14" s="73"/>
      <c r="G14" s="71"/>
      <c r="H14" s="11"/>
    </row>
    <row r="15" spans="1:8" ht="12.75">
      <c r="A15" s="6"/>
      <c r="B15" s="68"/>
      <c r="C15" s="12" t="s">
        <v>48</v>
      </c>
      <c r="D15" s="13"/>
      <c r="E15" s="74">
        <f>SUM(E10:E14)</f>
        <v>1468.8799999999999</v>
      </c>
      <c r="F15" s="74">
        <f>SUM(F10:F14)</f>
        <v>259.435</v>
      </c>
      <c r="G15" s="74">
        <f>SUM(G10:G14)</f>
        <v>1209.4450000000002</v>
      </c>
      <c r="H15" s="10"/>
    </row>
    <row r="16" spans="1:8" ht="13.5" thickBot="1">
      <c r="A16" s="73"/>
      <c r="B16" s="75"/>
      <c r="C16" s="76"/>
      <c r="D16" s="77"/>
      <c r="E16" s="11"/>
      <c r="F16" s="11"/>
      <c r="G16" s="11"/>
      <c r="H16" s="11"/>
    </row>
    <row r="17" spans="1:8" ht="12.75">
      <c r="A17" s="4"/>
      <c r="B17" s="9"/>
      <c r="C17" s="14"/>
      <c r="D17" s="14"/>
      <c r="E17" s="14"/>
      <c r="F17" s="14"/>
      <c r="G17" s="14"/>
      <c r="H17" s="14"/>
    </row>
    <row r="18" spans="1:8" ht="12.75">
      <c r="A18" s="7"/>
      <c r="B18" s="15" t="s">
        <v>13</v>
      </c>
      <c r="C18" s="16"/>
      <c r="D18" s="16"/>
      <c r="E18" s="78">
        <f>E15</f>
        <v>1468.8799999999999</v>
      </c>
      <c r="F18" s="78">
        <f>F15</f>
        <v>259.435</v>
      </c>
      <c r="G18" s="78">
        <f>G15</f>
        <v>1209.4450000000002</v>
      </c>
      <c r="H18" s="17">
        <f>H15</f>
        <v>0</v>
      </c>
    </row>
    <row r="19" spans="1:8" ht="13.5" thickBot="1">
      <c r="A19" s="8"/>
      <c r="B19" s="70"/>
      <c r="C19" s="79"/>
      <c r="D19" s="79"/>
      <c r="E19" s="18"/>
      <c r="F19" s="18"/>
      <c r="G19" s="18"/>
      <c r="H19" s="18"/>
    </row>
    <row r="20" spans="1:8" ht="12.75">
      <c r="A20" s="19"/>
      <c r="B20" s="19"/>
      <c r="C20" s="20"/>
      <c r="D20" s="20"/>
      <c r="E20" s="21"/>
      <c r="F20" s="21"/>
      <c r="G20" s="21"/>
      <c r="H20" s="21"/>
    </row>
    <row r="21" spans="1:8" ht="12.75">
      <c r="A21" s="19"/>
      <c r="B21" s="19"/>
      <c r="C21" s="20"/>
      <c r="D21" s="20"/>
      <c r="E21" s="21"/>
      <c r="F21" s="21"/>
      <c r="G21" s="21"/>
      <c r="H21" s="21"/>
    </row>
    <row r="22" spans="1:8" ht="66.75" customHeight="1">
      <c r="A22" s="22" t="s">
        <v>49</v>
      </c>
      <c r="B22" s="22" t="s">
        <v>89</v>
      </c>
      <c r="C22" s="22" t="s">
        <v>90</v>
      </c>
      <c r="D22" s="22" t="s">
        <v>91</v>
      </c>
      <c r="E22" s="23" t="s">
        <v>51</v>
      </c>
      <c r="F22" s="22" t="s">
        <v>50</v>
      </c>
      <c r="G22" s="24"/>
      <c r="H22" s="21"/>
    </row>
    <row r="23" spans="1:8" ht="15">
      <c r="A23" s="25">
        <v>1</v>
      </c>
      <c r="B23" s="26">
        <v>7270.4</v>
      </c>
      <c r="C23" s="26">
        <v>264203.16</v>
      </c>
      <c r="D23" s="26">
        <v>252860.46</v>
      </c>
      <c r="E23" s="26">
        <v>56300</v>
      </c>
      <c r="F23" s="26">
        <f>+B23+C23-D23</f>
        <v>18613.100000000006</v>
      </c>
      <c r="G23" s="27"/>
      <c r="H23" s="21"/>
    </row>
    <row r="24" spans="1:8" ht="12.75">
      <c r="A24" s="19"/>
      <c r="B24" s="19"/>
      <c r="C24" s="20"/>
      <c r="D24" s="20"/>
      <c r="E24" s="21"/>
      <c r="F24" s="21"/>
      <c r="G24" s="21"/>
      <c r="H24" s="21"/>
    </row>
    <row r="25" spans="1:5" ht="93.75" customHeight="1">
      <c r="A25" s="22" t="s">
        <v>49</v>
      </c>
      <c r="B25" s="22" t="s">
        <v>92</v>
      </c>
      <c r="C25" s="22" t="s">
        <v>93</v>
      </c>
      <c r="D25" s="22" t="s">
        <v>53</v>
      </c>
      <c r="E25" s="22" t="s">
        <v>52</v>
      </c>
    </row>
    <row r="26" spans="1:5" ht="15">
      <c r="A26" s="28">
        <v>1</v>
      </c>
      <c r="B26" s="29">
        <v>216974.54</v>
      </c>
      <c r="C26" s="29">
        <f>+D23+E23</f>
        <v>309160.45999999996</v>
      </c>
      <c r="D26" s="29">
        <v>259435</v>
      </c>
      <c r="E26" s="29">
        <f>+B26+C26-D26</f>
        <v>266700</v>
      </c>
    </row>
    <row r="27" spans="1:5" ht="12.75">
      <c r="A27" s="19"/>
      <c r="B27" s="19"/>
      <c r="C27" s="20"/>
      <c r="D27" s="20"/>
      <c r="E27" s="21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2011-03-25T07:28:29Z</dcterms:created>
  <dcterms:modified xsi:type="dcterms:W3CDTF">2012-04-28T06:00:58Z</dcterms:modified>
  <cp:category/>
  <cp:version/>
  <cp:contentType/>
  <cp:contentStatus/>
</cp:coreProperties>
</file>