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'кап.рем.'!$1:$1</definedName>
  </definedNames>
  <calcPr fullCalcOnLoad="1"/>
</workbook>
</file>

<file path=xl/sharedStrings.xml><?xml version="1.0" encoding="utf-8"?>
<sst xmlns="http://schemas.openxmlformats.org/spreadsheetml/2006/main" count="98" uniqueCount="90">
  <si>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</si>
  <si>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</si>
  <si>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</si>
  <si>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</si>
  <si>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</si>
  <si>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</si>
  <si>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</si>
  <si>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</si>
  <si>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ООО"ЦБИ"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</si>
  <si>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</si>
  <si>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</si>
  <si>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</si>
  <si>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</si>
  <si>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</si>
  <si>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</si>
  <si>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</si>
  <si>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</si>
  <si>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Н/2008-6 от 01.05.2008г.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</si>
  <si>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</si>
  <si>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</si>
  <si>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</si>
  <si>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</si>
  <si>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</si>
  <si>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</si>
  <si>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</si>
  <si>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т/о узлов учета теп/энергии</t>
  </si>
  <si>
    <t>ООО"ПСФ"Энергорос"</t>
  </si>
  <si>
    <t>ОТЧЕТ</t>
  </si>
  <si>
    <t>по выполнению плана текущего ремонта жилого дома</t>
  </si>
  <si>
    <t>№                             п/п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</si>
  <si>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</si>
  <si>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</si>
  <si>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</si>
  <si>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</si>
  <si>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</si>
  <si>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</si>
  <si>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</si>
  <si>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</si>
  <si>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</si>
  <si>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</si>
  <si>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</si>
  <si>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</si>
  <si>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</si>
  <si>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</si>
  <si>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</si>
  <si>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</si>
  <si>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</si>
  <si>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 Заречная, д. 11/2</t>
  </si>
  <si>
    <t>Всего</t>
  </si>
  <si>
    <t>№ п/п</t>
  </si>
  <si>
    <t>Задолженность населения на 01.01.2010г., руб.</t>
  </si>
  <si>
    <t>Доля МО Сертолово, руб.</t>
  </si>
  <si>
    <t>Остаток средств  на лицевом счете на 01.01.2010г., руб.</t>
  </si>
  <si>
    <t>Израсходованно, руб.</t>
  </si>
  <si>
    <t>имущества жилого дома № 11/2 по ул. Заречная с 01.01.2009г. по 31.12.2009г.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</si>
  <si>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</si>
  <si>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</si>
  <si>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</si>
  <si>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Задолженность населения на 01.01.2010г, (руб.)</t>
  </si>
  <si>
    <t>Перечислено подрядчику</t>
  </si>
  <si>
    <t>ООО "СЗЛК"</t>
  </si>
  <si>
    <t>т/о коммерческих узлов учета тепловой энергии</t>
  </si>
  <si>
    <t>Общая задолженность по дому  на 01.01.2010г.</t>
  </si>
  <si>
    <t>Сумма задолженности с учетом произведенных затрат по капитальному ремонту на 01.01.2010г.</t>
  </si>
  <si>
    <t>Федеральные льготники!</t>
  </si>
  <si>
    <t xml:space="preserve">При неоплате жилищно-коммунальных услуг (отдельных их видов) свыше 3-х месяцев </t>
  </si>
  <si>
    <t>с момента предоставления ежемесячной денежной компенсации (с 1 ноября 2009 года),</t>
  </si>
  <si>
    <t>выплата компенсации будет приостановлена.</t>
  </si>
  <si>
    <t>КОМИТЕТ ПО СОЦИАЛЬНЫМ ВОПРОСАМ</t>
  </si>
  <si>
    <t>№ 11/2 по ул. Заречная с 01.01.2009г. по 31.12.2009г.</t>
  </si>
  <si>
    <t>начислено, тыс.руб.</t>
  </si>
  <si>
    <t>Оплачено населением,               тыс.руб.</t>
  </si>
  <si>
    <t>Задолженность населения,                       тыс.руб.</t>
  </si>
  <si>
    <t>Израсходованно (оплачено)                  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</si>
  <si>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153.64</t>
    </r>
    <r>
      <rPr>
        <sz val="10"/>
        <rFont val="Arial Cyr"/>
        <family val="0"/>
      </rPr>
      <t xml:space="preserve"> тыс.рублей, в том числе:</t>
    </r>
  </si>
  <si>
    <t xml:space="preserve"> - остекление - 3.69 м2</t>
  </si>
  <si>
    <t xml:space="preserve"> - замена дверей и решеток - 1 шт.</t>
  </si>
  <si>
    <t xml:space="preserve"> - ремонт запорной арматуры - 2 шт.</t>
  </si>
  <si>
    <t xml:space="preserve"> - косметический ремонт подъезда</t>
  </si>
  <si>
    <t xml:space="preserve"> - подготовка дома к сезонной эксплуатации </t>
  </si>
  <si>
    <t xml:space="preserve"> - аварийное обслуживание </t>
  </si>
  <si>
    <t>Отчет о реализации программы капитального ремонта жилого фонда ООО "УЮТ-СЕРВИС" в соответствии с ФЗ № 185 за период с 01 января 2009г. по 31 декабря 2009г.  по адресу г.Сертолово, ул.Заречная, д. 11/2</t>
  </si>
  <si>
    <t>установка прибора учета ХВС</t>
  </si>
  <si>
    <t>1 шт.</t>
  </si>
  <si>
    <t>технический надзор</t>
  </si>
  <si>
    <t>Задолженность населения на 01.01.2009г., руб.</t>
  </si>
  <si>
    <t>Начислено за 2009 год, руб.</t>
  </si>
  <si>
    <t>Оплачено населением за 2009 год, руб.</t>
  </si>
  <si>
    <t>Остаток средств  на лицевом счете на 01.01.2009г., руб.</t>
  </si>
  <si>
    <t>Оплачено населением и МО Сертолово за 2009 год,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</si>
</sst>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right" vertical="top" wrapText="1"/>
    </xf>
    <xf numFmtId="4" fontId="9" fillId="0" borderId="15" xfId="0" applyNumberFormat="1" applyFont="1" applyBorder="1" applyAlignment="1">
      <alignment vertical="top" wrapText="1"/>
    </xf>
    <xf numFmtId="4" fontId="8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right" vertical="top" wrapText="1"/>
    </xf>
    <xf numFmtId="4" fontId="9" fillId="0" borderId="12" xfId="0" applyNumberFormat="1" applyFont="1" applyBorder="1" applyAlignment="1">
      <alignment vertical="top" wrapText="1"/>
    </xf>
    <xf numFmtId="4" fontId="9" fillId="0" borderId="12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4" fontId="12" fillId="0" borderId="15" xfId="0" applyNumberFormat="1" applyFont="1" applyBorder="1" applyAlignment="1">
      <alignment horizontal="right" vertical="top" wrapText="1"/>
    </xf>
    <xf numFmtId="0" fontId="10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3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8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3" xfId="0" applyNumberFormat="1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/>
    </xf>
    <xf numFmtId="0" fontId="15" fillId="0" borderId="23" xfId="0" applyFont="1" applyBorder="1" applyAlignment="1">
      <alignment/>
    </xf>
    <xf numFmtId="0" fontId="15" fillId="0" borderId="23" xfId="0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19" fillId="0" borderId="28" xfId="0" applyFont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8" xfId="0" applyFont="1" applyBorder="1" applyAlignment="1">
      <alignment/>
    </xf>
    <xf numFmtId="4" fontId="19" fillId="0" borderId="28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28" xfId="0" applyBorder="1" applyAlignment="1">
      <alignment/>
    </xf>
    <xf numFmtId="4" fontId="19" fillId="0" borderId="28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4" fontId="14" fillId="33" borderId="0" xfId="0" applyNumberFormat="1" applyFont="1" applyFill="1" applyAlignment="1">
      <alignment horizontal="left"/>
    </xf>
    <xf numFmtId="0" fontId="43" fillId="0" borderId="0" xfId="0" applyFont="1" applyAlignment="1">
      <alignment/>
    </xf>
    <xf numFmtId="0" fontId="0" fillId="0" borderId="28" xfId="0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/>
    </xf>
    <xf numFmtId="164" fontId="0" fillId="0" borderId="23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15" fillId="0" borderId="22" xfId="0" applyFont="1" applyBorder="1" applyAlignment="1">
      <alignment horizontal="center"/>
    </xf>
    <xf numFmtId="164" fontId="15" fillId="0" borderId="29" xfId="0" applyNumberFormat="1" applyFont="1" applyBorder="1" applyAlignment="1">
      <alignment horizontal="center"/>
    </xf>
    <xf numFmtId="164" fontId="15" fillId="0" borderId="30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/>
    </xf>
    <xf numFmtId="164" fontId="15" fillId="0" borderId="23" xfId="0" applyNumberFormat="1" applyFont="1" applyBorder="1" applyAlignment="1">
      <alignment horizontal="center"/>
    </xf>
    <xf numFmtId="164" fontId="15" fillId="0" borderId="23" xfId="61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8" fillId="33" borderId="19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6"/>
  <sheetViews>
    <sheetView tabSelected="1" zoomScalePageLayoutView="0" workbookViewId="0" topLeftCell="C5">
      <selection activeCell="C37" sqref="C37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3.00390625" style="34" customWidth="1"/>
    <col min="4" max="4" width="14.25390625" style="34" customWidth="1"/>
    <col min="5" max="5" width="11.625" style="34" customWidth="1"/>
    <col min="6" max="6" width="13.00390625" style="34" customWidth="1"/>
    <col min="7" max="7" width="11.75390625" style="34" customWidth="1"/>
    <col min="8" max="8" width="14.375" style="34" customWidth="1"/>
    <col min="9" max="9" width="22.75390625" style="34" customWidth="1"/>
    <col min="10" max="10" width="10.125" style="0" bestFit="1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2"/>
      <c r="D3" s="3"/>
      <c r="E3" s="4"/>
      <c r="F3" s="4"/>
      <c r="G3" s="4"/>
      <c r="H3" s="4"/>
      <c r="I3" s="5"/>
    </row>
    <row r="4" spans="3:9" ht="12.75" customHeight="1" hidden="1">
      <c r="C4" s="6"/>
      <c r="D4" s="6"/>
      <c r="E4" s="7"/>
      <c r="F4" s="7"/>
      <c r="G4" s="7"/>
      <c r="H4" s="7"/>
      <c r="I4" s="7"/>
    </row>
    <row r="5" spans="3:9" ht="14.25">
      <c r="C5" s="90" t="s">
        <v>1</v>
      </c>
      <c r="D5" s="90"/>
      <c r="E5" s="90"/>
      <c r="F5" s="90"/>
      <c r="G5" s="90"/>
      <c r="H5" s="90"/>
      <c r="I5" s="90"/>
    </row>
    <row r="6" spans="3:9" ht="12.75">
      <c r="C6" s="91" t="s">
        <v>2</v>
      </c>
      <c r="D6" s="91"/>
      <c r="E6" s="91"/>
      <c r="F6" s="91"/>
      <c r="G6" s="91"/>
      <c r="H6" s="91"/>
      <c r="I6" s="91"/>
    </row>
    <row r="7" spans="3:9" ht="13.5" thickBot="1">
      <c r="C7" s="91" t="s">
        <v>54</v>
      </c>
      <c r="D7" s="91"/>
      <c r="E7" s="91"/>
      <c r="F7" s="91"/>
      <c r="G7" s="91"/>
      <c r="H7" s="91"/>
      <c r="I7" s="91"/>
    </row>
    <row r="8" spans="3:9" ht="6" customHeight="1" hidden="1" thickBot="1">
      <c r="C8" s="92"/>
      <c r="D8" s="92"/>
      <c r="E8" s="92"/>
      <c r="F8" s="92"/>
      <c r="G8" s="92"/>
      <c r="H8" s="92"/>
      <c r="I8" s="92"/>
    </row>
    <row r="9" spans="3:9" ht="39.75" customHeight="1" thickBot="1">
      <c r="C9" s="8" t="s">
        <v>3</v>
      </c>
      <c r="D9" s="9" t="s">
        <v>55</v>
      </c>
      <c r="E9" s="10" t="s">
        <v>56</v>
      </c>
      <c r="F9" s="10" t="s">
        <v>57</v>
      </c>
      <c r="G9" s="10" t="s">
        <v>4</v>
      </c>
      <c r="H9" s="10" t="s">
        <v>58</v>
      </c>
      <c r="I9" s="8" t="s">
        <v>5</v>
      </c>
    </row>
    <row r="10" spans="3:9" ht="12" customHeight="1" thickBot="1">
      <c r="C10" s="93" t="s">
        <v>6</v>
      </c>
      <c r="D10" s="94"/>
      <c r="E10" s="94"/>
      <c r="F10" s="94"/>
      <c r="G10" s="94"/>
      <c r="H10" s="94"/>
      <c r="I10" s="95"/>
    </row>
    <row r="11" spans="3:9" ht="13.5" customHeight="1" thickBot="1">
      <c r="C11" s="11" t="s">
        <v>7</v>
      </c>
      <c r="D11" s="12">
        <f>26311.84-5322.19</f>
        <v>20989.65</v>
      </c>
      <c r="E11" s="13">
        <f>576901.82+36190.13-21447.59</f>
        <v>591644.36</v>
      </c>
      <c r="F11" s="13">
        <f>501953.69+36190.13-1469.61</f>
        <v>536674.21</v>
      </c>
      <c r="G11" s="13">
        <f>+F11</f>
        <v>536674.21</v>
      </c>
      <c r="H11" s="13">
        <f>+D11+E11-F11</f>
        <v>75959.80000000005</v>
      </c>
      <c r="I11" s="84" t="s">
        <v>8</v>
      </c>
    </row>
    <row r="12" spans="3:9" ht="13.5" customHeight="1" thickBot="1">
      <c r="C12" s="11" t="s">
        <v>9</v>
      </c>
      <c r="D12" s="12">
        <f>19754.95-262.98</f>
        <v>19491.97</v>
      </c>
      <c r="E12" s="14">
        <f>199382.56+8006.09-5679.87</f>
        <v>201708.78</v>
      </c>
      <c r="F12" s="14">
        <f>177349.64+8006.09</f>
        <v>185355.73</v>
      </c>
      <c r="G12" s="13">
        <f>+F12</f>
        <v>185355.73</v>
      </c>
      <c r="H12" s="13">
        <f>+D12+E12-F12</f>
        <v>35845.01999999999</v>
      </c>
      <c r="I12" s="85"/>
    </row>
    <row r="13" spans="3:9" ht="13.5" customHeight="1" thickBot="1">
      <c r="C13" s="11" t="s">
        <v>10</v>
      </c>
      <c r="D13" s="12">
        <f>8262.37-381.56</f>
        <v>7880.81</v>
      </c>
      <c r="E13" s="14">
        <f>88047.03+3276.05-2487.54</f>
        <v>88835.54000000001</v>
      </c>
      <c r="F13" s="14">
        <f>75544.63+3276.05</f>
        <v>78820.68000000001</v>
      </c>
      <c r="G13" s="13">
        <f>+F13</f>
        <v>78820.68000000001</v>
      </c>
      <c r="H13" s="13">
        <f>+D13+E13-F13</f>
        <v>17895.67</v>
      </c>
      <c r="I13" s="84" t="s">
        <v>11</v>
      </c>
    </row>
    <row r="14" spans="3:9" ht="13.5" customHeight="1" thickBot="1">
      <c r="C14" s="11" t="s">
        <v>12</v>
      </c>
      <c r="D14" s="12">
        <f>1500.82-22.27+2579.3-110.28</f>
        <v>3947.57</v>
      </c>
      <c r="E14" s="14">
        <f>15566.58+628.44-431.73+29444.62+1095.41-831.92</f>
        <v>45471.40000000001</v>
      </c>
      <c r="F14" s="14">
        <f>13842.2+628.44+25201.1+1095.41</f>
        <v>40767.15</v>
      </c>
      <c r="G14" s="13">
        <f>+F14</f>
        <v>40767.15</v>
      </c>
      <c r="H14" s="13">
        <f>+D14+E14-F14</f>
        <v>8651.820000000007</v>
      </c>
      <c r="I14" s="86"/>
    </row>
    <row r="15" spans="3:9" ht="13.5" thickBot="1">
      <c r="C15" s="11" t="s">
        <v>13</v>
      </c>
      <c r="D15" s="15">
        <f>SUM(D11:D14)</f>
        <v>52310</v>
      </c>
      <c r="E15" s="15">
        <f>SUM(E11:E14)</f>
        <v>927660.0800000001</v>
      </c>
      <c r="F15" s="15">
        <f>SUM(F11:F14)</f>
        <v>841617.77</v>
      </c>
      <c r="G15" s="15">
        <f>SUM(G11:G14)</f>
        <v>841617.77</v>
      </c>
      <c r="H15" s="15">
        <f>SUM(H11:H14)</f>
        <v>138352.31000000006</v>
      </c>
      <c r="I15" s="16"/>
    </row>
    <row r="16" spans="3:9" ht="13.5" customHeight="1" thickBot="1">
      <c r="C16" s="87" t="s">
        <v>14</v>
      </c>
      <c r="D16" s="87"/>
      <c r="E16" s="87"/>
      <c r="F16" s="87"/>
      <c r="G16" s="87"/>
      <c r="H16" s="87"/>
      <c r="I16" s="87"/>
    </row>
    <row r="17" spans="3:9" ht="39" customHeight="1" thickBot="1">
      <c r="C17" s="17" t="s">
        <v>3</v>
      </c>
      <c r="D17" s="18" t="s">
        <v>55</v>
      </c>
      <c r="E17" s="67" t="s">
        <v>56</v>
      </c>
      <c r="F17" s="67" t="s">
        <v>57</v>
      </c>
      <c r="G17" s="67" t="s">
        <v>59</v>
      </c>
      <c r="H17" s="67" t="s">
        <v>58</v>
      </c>
      <c r="I17" s="18" t="s">
        <v>15</v>
      </c>
    </row>
    <row r="18" spans="3:9" ht="15.75" customHeight="1" thickBot="1">
      <c r="C18" s="8" t="s">
        <v>16</v>
      </c>
      <c r="D18" s="19">
        <f>15564.11-5252.54</f>
        <v>10311.57</v>
      </c>
      <c r="E18" s="20">
        <f>255599.74+16611.6-302.97</f>
        <v>271908.37</v>
      </c>
      <c r="F18" s="20">
        <f>230232.91+16611.6</f>
        <v>246844.51</v>
      </c>
      <c r="G18" s="20">
        <f>+F18</f>
        <v>246844.51</v>
      </c>
      <c r="H18" s="20">
        <f>+D18+E18-F18</f>
        <v>35375.42999999999</v>
      </c>
      <c r="I18" s="88" t="s">
        <v>17</v>
      </c>
    </row>
    <row r="19" spans="3:10" ht="21.75" customHeight="1" thickBot="1">
      <c r="C19" s="11" t="s">
        <v>18</v>
      </c>
      <c r="D19" s="12">
        <f>9718.19-3279.67</f>
        <v>6438.52</v>
      </c>
      <c r="E19" s="13">
        <f>96101.62+6245.66-113.91</f>
        <v>102233.37</v>
      </c>
      <c r="F19" s="13">
        <f>89626.45+6245.66</f>
        <v>95872.11</v>
      </c>
      <c r="G19" s="21">
        <f>+F19</f>
        <v>95872.11</v>
      </c>
      <c r="H19" s="20">
        <f aca="true" t="shared" si="0" ref="H19:H25">+D19+E19-F19</f>
        <v>12799.779999999999</v>
      </c>
      <c r="I19" s="89"/>
      <c r="J19" s="22"/>
    </row>
    <row r="20" spans="3:9" ht="13.5" customHeight="1" thickBot="1">
      <c r="C20" s="17" t="s">
        <v>19</v>
      </c>
      <c r="D20" s="23">
        <f>3360.49-0.19</f>
        <v>3360.2999999999997</v>
      </c>
      <c r="E20" s="13">
        <f>80853.6+4873.35-114.18</f>
        <v>85612.77000000002</v>
      </c>
      <c r="F20" s="13">
        <f>77400.57+4873.35</f>
        <v>82273.92000000001</v>
      </c>
      <c r="G20" s="20">
        <f>26.883*1000+174.7*1000</f>
        <v>201583</v>
      </c>
      <c r="H20" s="20">
        <f t="shared" si="0"/>
        <v>6699.150000000009</v>
      </c>
      <c r="I20" s="24"/>
    </row>
    <row r="21" spans="3:9" ht="13.5" thickBot="1">
      <c r="C21" s="11" t="s">
        <v>20</v>
      </c>
      <c r="D21" s="12">
        <f>3251.48-1173.57</f>
        <v>2077.91</v>
      </c>
      <c r="E21" s="13">
        <f>43139.33+2694.01-8850.56</f>
        <v>36982.780000000006</v>
      </c>
      <c r="F21" s="13">
        <f>31111.99+2694.01-109.4</f>
        <v>33696.6</v>
      </c>
      <c r="G21" s="20">
        <f>+F21</f>
        <v>33696.6</v>
      </c>
      <c r="H21" s="20">
        <f t="shared" si="0"/>
        <v>5364.090000000004</v>
      </c>
      <c r="I21" s="25" t="s">
        <v>60</v>
      </c>
    </row>
    <row r="22" spans="3:9" ht="13.5" thickBot="1">
      <c r="C22" s="11" t="s">
        <v>21</v>
      </c>
      <c r="D22" s="12">
        <f>2876.03-970.6</f>
        <v>1905.4300000000003</v>
      </c>
      <c r="E22" s="13">
        <f>39426.8+2562.42-46.73</f>
        <v>41942.49</v>
      </c>
      <c r="F22" s="13">
        <f>35890.22+2562.42</f>
        <v>38452.64</v>
      </c>
      <c r="G22" s="20">
        <f>+F22</f>
        <v>38452.64</v>
      </c>
      <c r="H22" s="20">
        <f t="shared" si="0"/>
        <v>5395.279999999999</v>
      </c>
      <c r="I22" s="25" t="s">
        <v>22</v>
      </c>
    </row>
    <row r="23" spans="3:9" ht="26.25" customHeight="1" thickBot="1">
      <c r="C23" s="11" t="s">
        <v>23</v>
      </c>
      <c r="D23" s="12">
        <f>718.81-316.07</f>
        <v>402.73999999999995</v>
      </c>
      <c r="E23" s="14">
        <f>10976.46+713.46-13.01</f>
        <v>11676.909999999998</v>
      </c>
      <c r="F23" s="14">
        <f>9946.14+713.46</f>
        <v>10659.599999999999</v>
      </c>
      <c r="G23" s="20">
        <f>+F23</f>
        <v>10659.599999999999</v>
      </c>
      <c r="H23" s="20">
        <f t="shared" si="0"/>
        <v>1420.0499999999993</v>
      </c>
      <c r="I23" s="25" t="s">
        <v>24</v>
      </c>
    </row>
    <row r="24" spans="3:9" ht="37.5" customHeight="1" hidden="1" thickBot="1">
      <c r="C24" s="11" t="s">
        <v>61</v>
      </c>
      <c r="D24" s="12"/>
      <c r="E24" s="14"/>
      <c r="F24" s="14"/>
      <c r="G24" s="20">
        <f>+F24</f>
        <v>0</v>
      </c>
      <c r="H24" s="20">
        <f t="shared" si="0"/>
        <v>0</v>
      </c>
      <c r="I24" s="25"/>
    </row>
    <row r="25" spans="3:9" ht="14.25" customHeight="1" thickBot="1">
      <c r="C25" s="11" t="s">
        <v>25</v>
      </c>
      <c r="D25" s="12">
        <f>1755.3-634.37</f>
        <v>1120.9299999999998</v>
      </c>
      <c r="E25" s="14">
        <f>24641.47+1601.45-29.21</f>
        <v>26213.710000000003</v>
      </c>
      <c r="F25" s="14">
        <f>22419.64+1601.45</f>
        <v>24021.09</v>
      </c>
      <c r="G25" s="20">
        <f>+F25</f>
        <v>24021.09</v>
      </c>
      <c r="H25" s="20">
        <f t="shared" si="0"/>
        <v>3313.550000000003</v>
      </c>
      <c r="I25" s="25" t="s">
        <v>26</v>
      </c>
    </row>
    <row r="26" spans="3:9" s="27" customFormat="1" ht="17.25" customHeight="1" thickBot="1">
      <c r="C26" s="11" t="s">
        <v>13</v>
      </c>
      <c r="D26" s="15">
        <f>SUM(D18:D25)</f>
        <v>25617.4</v>
      </c>
      <c r="E26" s="15">
        <f>SUM(E18:E25)</f>
        <v>576570.4</v>
      </c>
      <c r="F26" s="15">
        <f>SUM(F18:F25)</f>
        <v>531820.47</v>
      </c>
      <c r="G26" s="15">
        <f>SUM(G18:G25)</f>
        <v>651129.5499999999</v>
      </c>
      <c r="H26" s="15">
        <f>SUM(H18:H25)</f>
        <v>70367.33000000002</v>
      </c>
      <c r="I26" s="26"/>
    </row>
    <row r="27" spans="3:9" ht="12.75" customHeight="1" hidden="1" thickBot="1">
      <c r="C27" s="30"/>
      <c r="D27" s="30"/>
      <c r="E27" s="30"/>
      <c r="F27" s="30"/>
      <c r="G27" s="30"/>
      <c r="H27" s="30"/>
      <c r="I27" s="30"/>
    </row>
    <row r="28" spans="3:9" ht="12.75" customHeight="1" hidden="1" thickBot="1">
      <c r="C28" s="30"/>
      <c r="D28" s="30"/>
      <c r="E28" s="68"/>
      <c r="F28" s="30"/>
      <c r="G28" s="30"/>
      <c r="H28" s="30"/>
      <c r="I28" s="30"/>
    </row>
    <row r="29" spans="3:9" ht="12.75" customHeight="1" hidden="1">
      <c r="C29" s="30"/>
      <c r="D29" s="30"/>
      <c r="E29" s="30"/>
      <c r="F29" s="30"/>
      <c r="G29" s="30"/>
      <c r="H29" s="30"/>
      <c r="I29" s="30"/>
    </row>
    <row r="30" spans="3:9" ht="12.75" customHeight="1" hidden="1">
      <c r="C30" s="30"/>
      <c r="D30" s="30"/>
      <c r="E30" s="30"/>
      <c r="F30" s="30"/>
      <c r="G30" s="30"/>
      <c r="H30" s="30"/>
      <c r="I30" s="30"/>
    </row>
    <row r="31" spans="3:9" ht="12.75" customHeight="1" hidden="1">
      <c r="C31" s="30"/>
      <c r="D31" s="30"/>
      <c r="E31" s="30"/>
      <c r="F31" s="30"/>
      <c r="G31" s="30"/>
      <c r="H31" s="30"/>
      <c r="I31" s="30"/>
    </row>
    <row r="32" spans="3:9" ht="12.75" customHeight="1" hidden="1">
      <c r="C32" s="30"/>
      <c r="D32" s="30"/>
      <c r="E32" s="30"/>
      <c r="F32" s="30"/>
      <c r="G32" s="30"/>
      <c r="H32" s="30"/>
      <c r="I32" s="30"/>
    </row>
    <row r="33" spans="3:9" ht="12.75" customHeight="1" hidden="1">
      <c r="C33" s="30"/>
      <c r="D33" s="30"/>
      <c r="E33" s="30"/>
      <c r="F33" s="30"/>
      <c r="G33" s="30"/>
      <c r="H33" s="30"/>
      <c r="I33" s="30"/>
    </row>
    <row r="34" spans="3:9" ht="12.75" customHeight="1" hidden="1">
      <c r="C34" s="30"/>
      <c r="D34" s="30"/>
      <c r="E34" s="30"/>
      <c r="F34" s="30"/>
      <c r="G34" s="30"/>
      <c r="H34" s="30"/>
      <c r="I34" s="30"/>
    </row>
    <row r="35" spans="3:9" ht="19.5" customHeight="1">
      <c r="C35" s="28" t="s">
        <v>62</v>
      </c>
      <c r="D35" s="28"/>
      <c r="E35" s="28"/>
      <c r="F35" s="28"/>
      <c r="G35" s="28"/>
      <c r="H35" s="29">
        <f>+H15+H26</f>
        <v>208719.64000000007</v>
      </c>
      <c r="I35" s="30"/>
    </row>
    <row r="36" spans="3:9" ht="15" customHeight="1">
      <c r="C36" s="69" t="s">
        <v>63</v>
      </c>
      <c r="D36" s="69"/>
      <c r="E36" s="69"/>
      <c r="F36" s="69"/>
      <c r="G36" s="69"/>
      <c r="H36" s="69"/>
      <c r="I36" s="70">
        <f>+G20-E20+H35</f>
        <v>324689.87000000005</v>
      </c>
    </row>
  </sheetData>
  <sheetProtection/>
  <mergeCells count="9">
    <mergeCell ref="I11:I12"/>
    <mergeCell ref="I13:I14"/>
    <mergeCell ref="C16:I16"/>
    <mergeCell ref="I18:I19"/>
    <mergeCell ref="C5:I5"/>
    <mergeCell ref="C6:I6"/>
    <mergeCell ref="C7:I7"/>
    <mergeCell ref="C8:I8"/>
    <mergeCell ref="C10:I10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="120" zoomScaleSheetLayoutView="120" zoomScalePageLayoutView="0" workbookViewId="0" topLeftCell="A1">
      <selection activeCell="A6" sqref="A6:F6"/>
    </sheetView>
  </sheetViews>
  <sheetFormatPr defaultColWidth="9.00390625" defaultRowHeight="12.75"/>
  <cols>
    <col min="2" max="2" width="13.25390625" style="0" customWidth="1"/>
    <col min="3" max="3" width="16.625" style="0" customWidth="1"/>
    <col min="4" max="4" width="16.25390625" style="0" customWidth="1"/>
    <col min="5" max="5" width="17.375" style="0" customWidth="1"/>
    <col min="6" max="6" width="15.00390625" style="0" customWidth="1"/>
  </cols>
  <sheetData>
    <row r="1" spans="1:6" ht="15">
      <c r="A1" s="97" t="s">
        <v>64</v>
      </c>
      <c r="B1" s="97"/>
      <c r="C1" s="97"/>
      <c r="D1" s="97"/>
      <c r="E1" s="97"/>
      <c r="F1" s="97"/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5">
      <c r="D5" s="71" t="s">
        <v>68</v>
      </c>
    </row>
    <row r="6" spans="1:6" ht="12.75">
      <c r="A6" s="96" t="s">
        <v>27</v>
      </c>
      <c r="B6" s="96"/>
      <c r="C6" s="96"/>
      <c r="D6" s="96"/>
      <c r="E6" s="96"/>
      <c r="F6" s="96"/>
    </row>
    <row r="7" spans="1:6" ht="12.75">
      <c r="A7" s="96" t="s">
        <v>28</v>
      </c>
      <c r="B7" s="96"/>
      <c r="C7" s="96"/>
      <c r="D7" s="96"/>
      <c r="E7" s="96"/>
      <c r="F7" s="96"/>
    </row>
    <row r="8" spans="1:6" ht="12.75">
      <c r="A8" s="96" t="s">
        <v>69</v>
      </c>
      <c r="B8" s="96"/>
      <c r="C8" s="96"/>
      <c r="D8" s="96"/>
      <c r="E8" s="96"/>
      <c r="F8" s="96"/>
    </row>
    <row r="9" spans="1:6" ht="38.25">
      <c r="A9" s="72" t="s">
        <v>29</v>
      </c>
      <c r="B9" s="72" t="s">
        <v>70</v>
      </c>
      <c r="C9" s="72" t="s">
        <v>71</v>
      </c>
      <c r="D9" s="72" t="s">
        <v>72</v>
      </c>
      <c r="E9" s="72" t="s">
        <v>73</v>
      </c>
      <c r="F9" s="72" t="s">
        <v>30</v>
      </c>
    </row>
    <row r="10" spans="1:6" ht="15">
      <c r="A10" s="73" t="s">
        <v>31</v>
      </c>
      <c r="B10" s="73">
        <v>96.1</v>
      </c>
      <c r="C10" s="73">
        <v>89.6</v>
      </c>
      <c r="D10" s="73">
        <f>B10-C10</f>
        <v>6.5</v>
      </c>
      <c r="E10" s="73">
        <v>153.64</v>
      </c>
      <c r="F10" s="73">
        <f>C10-E10</f>
        <v>-64.03999999999999</v>
      </c>
    </row>
    <row r="12" ht="15">
      <c r="A12" t="s">
        <v>74</v>
      </c>
    </row>
    <row r="13" ht="12.75">
      <c r="A13" t="s">
        <v>75</v>
      </c>
    </row>
    <row r="14" spans="1:3" ht="12.75">
      <c r="A14" t="s">
        <v>76</v>
      </c>
      <c r="C14" s="32"/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</sheetData>
  <sheetProtection/>
  <mergeCells count="4">
    <mergeCell ref="A8:F8"/>
    <mergeCell ref="A1:F1"/>
    <mergeCell ref="A6:F6"/>
    <mergeCell ref="A7:F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5.625" style="0" customWidth="1"/>
    <col min="2" max="2" width="19.625" style="0" customWidth="1"/>
    <col min="3" max="3" width="36.125" style="0" customWidth="1"/>
    <col min="4" max="4" width="19.375" style="0" customWidth="1"/>
    <col min="5" max="5" width="18.00390625" style="0" customWidth="1"/>
    <col min="6" max="6" width="19.25390625" style="0" customWidth="1"/>
    <col min="7" max="7" width="19.875" style="0" customWidth="1"/>
    <col min="8" max="8" width="18.25390625" style="0" customWidth="1"/>
  </cols>
  <sheetData>
    <row r="1" spans="1:7" ht="30.75" customHeight="1">
      <c r="A1" s="98" t="s">
        <v>81</v>
      </c>
      <c r="B1" s="99"/>
      <c r="C1" s="99"/>
      <c r="D1" s="99"/>
      <c r="E1" s="99"/>
      <c r="F1" s="99"/>
      <c r="G1" s="99"/>
    </row>
    <row r="2" spans="1:7" ht="29.25" customHeight="1" thickBot="1">
      <c r="A2" s="100"/>
      <c r="B2" s="100"/>
      <c r="C2" s="100"/>
      <c r="D2" s="100"/>
      <c r="E2" s="100"/>
      <c r="F2" s="100"/>
      <c r="G2" s="100"/>
    </row>
    <row r="3" spans="1:7" ht="13.5" thickBot="1">
      <c r="A3" s="35"/>
      <c r="B3" s="36"/>
      <c r="C3" s="31"/>
      <c r="D3" s="36"/>
      <c r="E3" s="37"/>
      <c r="F3" s="101" t="s">
        <v>32</v>
      </c>
      <c r="G3" s="102"/>
    </row>
    <row r="4" spans="1:7" ht="12.75">
      <c r="A4" s="38" t="s">
        <v>33</v>
      </c>
      <c r="B4" s="39" t="s">
        <v>34</v>
      </c>
      <c r="C4" s="40" t="s">
        <v>35</v>
      </c>
      <c r="D4" s="39" t="s">
        <v>36</v>
      </c>
      <c r="E4" s="41" t="s">
        <v>37</v>
      </c>
      <c r="F4" s="42"/>
      <c r="G4" s="42"/>
    </row>
    <row r="5" spans="1:7" ht="12.75">
      <c r="A5" s="38" t="s">
        <v>38</v>
      </c>
      <c r="B5" s="39"/>
      <c r="C5" s="40"/>
      <c r="D5" s="39" t="s">
        <v>39</v>
      </c>
      <c r="E5" s="43" t="s">
        <v>40</v>
      </c>
      <c r="F5" s="39" t="s">
        <v>41</v>
      </c>
      <c r="G5" s="39" t="s">
        <v>42</v>
      </c>
    </row>
    <row r="6" spans="1:7" ht="12.75">
      <c r="A6" s="38"/>
      <c r="B6" s="39"/>
      <c r="C6" s="40"/>
      <c r="D6" s="39" t="s">
        <v>43</v>
      </c>
      <c r="E6" s="43"/>
      <c r="F6" s="39" t="s">
        <v>44</v>
      </c>
      <c r="G6" s="39" t="s">
        <v>45</v>
      </c>
    </row>
    <row r="7" spans="1:7" ht="12.75">
      <c r="A7" s="44"/>
      <c r="B7" s="45"/>
      <c r="C7" s="32"/>
      <c r="D7" s="45"/>
      <c r="E7" s="46"/>
      <c r="F7" s="45"/>
      <c r="G7" s="39" t="s">
        <v>46</v>
      </c>
    </row>
    <row r="8" spans="1:7" ht="13.5" thickBot="1">
      <c r="A8" s="47"/>
      <c r="B8" s="48"/>
      <c r="C8" s="33"/>
      <c r="D8" s="48"/>
      <c r="E8" s="49"/>
      <c r="F8" s="48"/>
      <c r="G8" s="48"/>
    </row>
    <row r="9" spans="1:7" ht="12.75">
      <c r="A9" s="36"/>
      <c r="B9" s="37"/>
      <c r="C9" s="31"/>
      <c r="D9" s="36"/>
      <c r="E9" s="37"/>
      <c r="F9" s="37"/>
      <c r="G9" s="37"/>
    </row>
    <row r="10" spans="1:7" ht="12.75">
      <c r="A10" s="39">
        <v>1</v>
      </c>
      <c r="B10" s="46" t="s">
        <v>47</v>
      </c>
      <c r="C10" s="38" t="s">
        <v>82</v>
      </c>
      <c r="D10" s="39" t="s">
        <v>83</v>
      </c>
      <c r="E10" s="74">
        <v>146.733</v>
      </c>
      <c r="F10" s="74">
        <v>26.617</v>
      </c>
      <c r="G10" s="74">
        <f>+E10-F10</f>
        <v>120.116</v>
      </c>
    </row>
    <row r="11" spans="1:7" ht="12.75">
      <c r="A11" s="39"/>
      <c r="B11" s="46"/>
      <c r="C11" s="40" t="s">
        <v>84</v>
      </c>
      <c r="D11" s="39"/>
      <c r="E11" s="74">
        <v>1.467</v>
      </c>
      <c r="F11" s="74">
        <v>0.266</v>
      </c>
      <c r="G11" s="74">
        <f>+E11-F11</f>
        <v>1.201</v>
      </c>
    </row>
    <row r="12" spans="1:7" ht="12.75">
      <c r="A12" s="39"/>
      <c r="B12" s="46"/>
      <c r="C12" s="40"/>
      <c r="D12" s="39"/>
      <c r="E12" s="75"/>
      <c r="F12" s="51"/>
      <c r="G12" s="74"/>
    </row>
    <row r="13" spans="1:7" ht="12.75">
      <c r="A13" s="39"/>
      <c r="B13" s="46"/>
      <c r="C13" s="50" t="s">
        <v>48</v>
      </c>
      <c r="D13" s="76"/>
      <c r="E13" s="77">
        <f>SUM(E10:E12)</f>
        <v>148.20000000000002</v>
      </c>
      <c r="F13" s="78">
        <f>SUM(F10:F12)</f>
        <v>26.883000000000003</v>
      </c>
      <c r="G13" s="78">
        <f>SUM(G10:G12)</f>
        <v>121.317</v>
      </c>
    </row>
    <row r="14" spans="1:7" ht="13.5" thickBot="1">
      <c r="A14" s="51"/>
      <c r="B14" s="52"/>
      <c r="C14" s="53"/>
      <c r="D14" s="79"/>
      <c r="E14" s="80"/>
      <c r="F14" s="80"/>
      <c r="G14" s="80"/>
    </row>
    <row r="15" spans="1:7" ht="12.75">
      <c r="A15" s="36"/>
      <c r="B15" s="37"/>
      <c r="C15" s="54"/>
      <c r="D15" s="54"/>
      <c r="E15" s="54"/>
      <c r="F15" s="54"/>
      <c r="G15" s="54"/>
    </row>
    <row r="16" spans="1:7" ht="12.75">
      <c r="A16" s="45"/>
      <c r="B16" s="55" t="s">
        <v>13</v>
      </c>
      <c r="C16" s="56"/>
      <c r="D16" s="56"/>
      <c r="E16" s="81">
        <f>E13</f>
        <v>148.20000000000002</v>
      </c>
      <c r="F16" s="82">
        <f>+F13</f>
        <v>26.883000000000003</v>
      </c>
      <c r="G16" s="81">
        <f>+E16-F16</f>
        <v>121.31700000000001</v>
      </c>
    </row>
    <row r="17" spans="1:7" ht="13.5" thickBot="1">
      <c r="A17" s="48"/>
      <c r="B17" s="49"/>
      <c r="C17" s="57"/>
      <c r="D17" s="57"/>
      <c r="E17" s="83"/>
      <c r="F17" s="83"/>
      <c r="G17" s="83"/>
    </row>
    <row r="20" spans="1:7" ht="60">
      <c r="A20" s="58" t="s">
        <v>49</v>
      </c>
      <c r="B20" s="58" t="s">
        <v>85</v>
      </c>
      <c r="C20" s="58" t="s">
        <v>86</v>
      </c>
      <c r="D20" s="58" t="s">
        <v>87</v>
      </c>
      <c r="E20" s="59" t="s">
        <v>51</v>
      </c>
      <c r="F20" s="58" t="s">
        <v>50</v>
      </c>
      <c r="G20" s="60"/>
    </row>
    <row r="21" spans="1:7" ht="15">
      <c r="A21" s="61">
        <v>1</v>
      </c>
      <c r="B21" s="62">
        <v>3360.3</v>
      </c>
      <c r="C21" s="62">
        <v>85612.77</v>
      </c>
      <c r="D21" s="62">
        <v>82273.92</v>
      </c>
      <c r="E21" s="62">
        <v>17100</v>
      </c>
      <c r="F21" s="62">
        <f>+B21+C21-D21</f>
        <v>6699.150000000009</v>
      </c>
      <c r="G21" s="63"/>
    </row>
    <row r="24" spans="1:5" ht="75">
      <c r="A24" s="58" t="s">
        <v>49</v>
      </c>
      <c r="B24" s="58" t="s">
        <v>88</v>
      </c>
      <c r="C24" s="58" t="s">
        <v>89</v>
      </c>
      <c r="D24" s="58" t="s">
        <v>53</v>
      </c>
      <c r="E24" s="58" t="s">
        <v>52</v>
      </c>
    </row>
    <row r="25" spans="1:5" ht="15">
      <c r="A25" s="64">
        <v>1</v>
      </c>
      <c r="B25" s="65">
        <v>-82290.92</v>
      </c>
      <c r="C25" s="65">
        <f>+D21+17100</f>
        <v>99373.92</v>
      </c>
      <c r="D25" s="65">
        <v>26883</v>
      </c>
      <c r="E25" s="65">
        <f>+B25+C25-D25</f>
        <v>-9800</v>
      </c>
    </row>
    <row r="26" spans="1:5" ht="12.75">
      <c r="A26" s="32"/>
      <c r="B26" s="32"/>
      <c r="C26" s="66"/>
      <c r="D26" s="66"/>
      <c r="E26" s="40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2011-03-25T07:14:59Z</dcterms:created>
  <dcterms:modified xsi:type="dcterms:W3CDTF">2012-04-28T06:04:44Z</dcterms:modified>
  <cp:category/>
  <cp:version/>
  <cp:contentType/>
  <cp:contentStatus/>
</cp:coreProperties>
</file>