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  <sheet name="кап.рем." sheetId="3" r:id="rId3"/>
  </sheets>
  <definedNames>
    <definedName name="_xlnm.Print_Titles" localSheetId="2">'кап.рем.'!$3:$8</definedName>
  </definedNames>
  <calcPr fullCalcOnLoad="1"/>
</workbook>
</file>

<file path=xl/sharedStrings.xml><?xml version="1.0" encoding="utf-8"?>
<sst xmlns="http://schemas.openxmlformats.org/spreadsheetml/2006/main" count="110" uniqueCount="100">
  <si>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</si>
  <si>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</si>
  <si>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</si>
  <si>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</si>
  <si>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</si>
  <si>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</si>
  <si>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</si>
  <si>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</si>
  <si>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</si>
  <si>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</si>
  <si>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</si>
  <si>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</si>
  <si>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</si>
  <si>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</si>
  <si>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</si>
  <si>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</si>
  <si>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</si>
  <si>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</si>
  <si>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</si>
  <si>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</si>
  <si>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</si>
  <si>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</si>
  <si>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</si>
  <si>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</si>
  <si>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</si>
  <si>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</si>
  <si>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</si>
  <si>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4320,00 руб. </t>
  </si>
  <si>
    <t>ООО "Домашние сети"</t>
  </si>
  <si>
    <t>ИП Глебович Е.П.</t>
  </si>
  <si>
    <t>ОТЧЕТ</t>
  </si>
  <si>
    <t>по выполнению плана текущего ремонта жилого дома</t>
  </si>
  <si>
    <t>№                             п/п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</si>
  <si>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</si>
  <si>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</si>
  <si>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</si>
  <si>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</si>
  <si>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Переходящий остаток,                     тыс.руб.</t>
  </si>
  <si>
    <t>1.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</si>
  <si>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</si>
  <si>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</si>
  <si>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</si>
  <si>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</si>
  <si>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</si>
  <si>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</si>
  <si>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</si>
  <si>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</si>
  <si>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</si>
  <si>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</si>
  <si>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</si>
  <si>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</si>
  <si>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</si>
  <si>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</si>
  <si>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</si>
  <si>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</si>
  <si>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ул.Ветеранов, д.3</t>
  </si>
  <si>
    <t>герметизация швов</t>
  </si>
  <si>
    <t>Всего</t>
  </si>
  <si>
    <t>№ п/п</t>
  </si>
  <si>
    <t>Доля МО Сертолово, руб.</t>
  </si>
  <si>
    <t>Израсходованно, руб.</t>
  </si>
  <si>
    <t>ОАО"ТСК", ОАО "Сертоловский Водоканал", ООО"ЦБИ"</t>
  </si>
  <si>
    <t>ООО "Уют-Сервис", договор управления № Н/2008-3 от 01.05.2008г.</t>
  </si>
  <si>
    <t xml:space="preserve"> ООО"Технострой-3"</t>
  </si>
  <si>
    <t>Остаток на 01.01.2011г., тыс.руб. (получено)</t>
  </si>
  <si>
    <t>замена стояков ХВС и ГВС</t>
  </si>
  <si>
    <t>Задолженность населения на 01.01.2012г., руб.</t>
  </si>
  <si>
    <t>Остаток средств  на лицевом счете на 01.01.2012г., руб.</t>
  </si>
  <si>
    <t>имущества жилого дома № 3  по ул. Ветеранов с 01.01.2012г. по 31.12.2012г.</t>
  </si>
  <si>
    <t>Задолженность населения на 01.01.2012г. (руб.)</t>
  </si>
  <si>
    <t>Начислено населению за 2012г. (руб.)</t>
  </si>
  <si>
    <t>Поступило в счет оплаты в 2012г. (руб.)</t>
  </si>
  <si>
    <t>Задолженность населения на 01.01.2013г. (руб.)</t>
  </si>
  <si>
    <t>страхование</t>
  </si>
  <si>
    <t xml:space="preserve">Поступило от ИП Глебович Е.П. за управление и содержание общедомового имущества, и за сбор ТБО 8958,96 руб. </t>
  </si>
  <si>
    <t>Общая задолженность по дому  на 01.01.2013г.</t>
  </si>
  <si>
    <t>№ 3 по ул. Ветеранов с 01.01.2012г. по 31.12.2012г.</t>
  </si>
  <si>
    <t>Остаток на 01.01.2012г., тыс.руб.</t>
  </si>
  <si>
    <t>Задолженность населения на 01.01.2013г., тыс.руб.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</si>
  <si>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102,68</t>
    </r>
    <r>
      <rPr>
        <sz val="10"/>
        <rFont val="Arial Cyr"/>
        <family val="0"/>
      </rPr>
      <t xml:space="preserve"> тыс.рублей, в том числе:</t>
    </r>
  </si>
  <si>
    <t>установка металлических дверей, смена дверных приборов - 20,99 т.р.</t>
  </si>
  <si>
    <t>ремонт стен, кровли, парапета - 7,41 т.р.</t>
  </si>
  <si>
    <t>очистка кровли от снега - 42,66 т.р.</t>
  </si>
  <si>
    <t>смена стекол - 2,57 т.р.</t>
  </si>
  <si>
    <t>ремонт клапанов мусоропровода, тележки, бака, почтов.ящиков - 1,61 т.р.</t>
  </si>
  <si>
    <t>монтаж трубопроводов для сантех.нужд - 13,05 т.р.</t>
  </si>
  <si>
    <t>ремонт освещения - 3,03 т.р.</t>
  </si>
  <si>
    <t>аварийное обслуживание - 11,36 т.р.</t>
  </si>
  <si>
    <t>Отчет о реализации программы капитального ремонта жилого фонда ООО "УЮТ-СЕРВИС"  за период с 01 января 2012г. по 31 декабря 2012г.  по адресу г.Сертолово, ул. Ветеранов, д. 3</t>
  </si>
  <si>
    <t>ревизия оборудования после залития</t>
  </si>
  <si>
    <t>подъезд №1</t>
  </si>
  <si>
    <t>7 шт.</t>
  </si>
  <si>
    <t>замена стояков полотенцесушителей</t>
  </si>
  <si>
    <t>20 шт.</t>
  </si>
  <si>
    <t>227 м.п</t>
  </si>
  <si>
    <t>Начислено за 2012 год, руб.</t>
  </si>
  <si>
    <t>Оплачено населением за 2012 год, руб.</t>
  </si>
  <si>
    <t>Задолженность населения на 01.01.2013г., руб.</t>
  </si>
  <si>
    <t>Оплачено населением и МО Сертолово за 2012 год, руб.</t>
  </si>
  <si>
    <t>Остаток средств  на лицевом счете на 01.01.2013г.,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</si>
</sst>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1"/>
      <color indexed="8"/>
      <name val="Calibri"/>
      <family val="2"/>
    </font>
    <font>
      <b/>
      <sz val="14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 style="medium"/>
      <top style="thin"/>
      <bottom style="thin"/>
    </border>
    <border>
      <left/>
      <right>
        <color indexed="63"/>
      </right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36" fillId="31" borderId="8" applyNumberFormat="0" applyFont="0" applyAlignment="0" applyProtection="0"/>
    <xf numFmtId="9" fontId="36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12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13" fillId="0" borderId="15" xfId="0" applyNumberFormat="1" applyFont="1" applyFill="1" applyBorder="1" applyAlignment="1">
      <alignment horizontal="right" vertical="top" wrapText="1"/>
    </xf>
    <xf numFmtId="0" fontId="10" fillId="0" borderId="15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13" fillId="0" borderId="16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wrapText="1"/>
    </xf>
    <xf numFmtId="0" fontId="14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6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21" xfId="0" applyNumberForma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2" fontId="0" fillId="0" borderId="21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2" fontId="16" fillId="0" borderId="28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4" xfId="0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16" fillId="0" borderId="25" xfId="0" applyFont="1" applyBorder="1" applyAlignment="1">
      <alignment/>
    </xf>
    <xf numFmtId="0" fontId="16" fillId="0" borderId="25" xfId="0" applyFont="1" applyBorder="1" applyAlignment="1">
      <alignment horizontal="center"/>
    </xf>
    <xf numFmtId="2" fontId="16" fillId="0" borderId="25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2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20" fillId="0" borderId="30" xfId="0" applyFont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30" xfId="0" applyFont="1" applyBorder="1" applyAlignment="1">
      <alignment/>
    </xf>
    <xf numFmtId="4" fontId="20" fillId="0" borderId="30" xfId="0" applyNumberFormat="1" applyFont="1" applyBorder="1" applyAlignment="1">
      <alignment/>
    </xf>
    <xf numFmtId="4" fontId="20" fillId="0" borderId="0" xfId="0" applyNumberFormat="1" applyFont="1" applyBorder="1" applyAlignment="1">
      <alignment/>
    </xf>
    <xf numFmtId="0" fontId="0" fillId="0" borderId="30" xfId="0" applyBorder="1" applyAlignment="1">
      <alignment/>
    </xf>
    <xf numFmtId="4" fontId="20" fillId="0" borderId="3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0" fontId="13" fillId="0" borderId="15" xfId="0" applyFont="1" applyFill="1" applyBorder="1" applyAlignment="1">
      <alignment vertical="top" wrapText="1"/>
    </xf>
    <xf numFmtId="0" fontId="8" fillId="0" borderId="15" xfId="0" applyFont="1" applyFill="1" applyBorder="1" applyAlignment="1">
      <alignment horizontal="center" vertical="top" wrapText="1"/>
    </xf>
    <xf numFmtId="0" fontId="0" fillId="0" borderId="30" xfId="0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44" fillId="0" borderId="30" xfId="0" applyFont="1" applyBorder="1" applyAlignment="1">
      <alignment horizontal="center" vertical="center"/>
    </xf>
    <xf numFmtId="2" fontId="44" fillId="0" borderId="30" xfId="0" applyNumberFormat="1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13" fillId="0" borderId="18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L32"/>
  <sheetViews>
    <sheetView tabSelected="1" zoomScalePageLayoutView="0" workbookViewId="0" topLeftCell="C5">
      <selection activeCell="C33" sqref="C33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32" customWidth="1"/>
    <col min="4" max="4" width="14.375" style="32" customWidth="1"/>
    <col min="5" max="5" width="11.875" style="32" customWidth="1"/>
    <col min="6" max="6" width="13.25390625" style="32" customWidth="1"/>
    <col min="7" max="7" width="11.875" style="32" customWidth="1"/>
    <col min="8" max="8" width="14.375" style="32" customWidth="1"/>
    <col min="9" max="9" width="33.375" style="32" customWidth="1"/>
    <col min="10" max="10" width="10.125" style="2" bestFit="1" customWidth="1"/>
    <col min="11" max="11" width="9.125" style="2" customWidth="1"/>
    <col min="12" max="12" width="9.625" style="2" bestFit="1" customWidth="1"/>
    <col min="13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92" t="s">
        <v>1</v>
      </c>
      <c r="D5" s="92"/>
      <c r="E5" s="92"/>
      <c r="F5" s="92"/>
      <c r="G5" s="92"/>
      <c r="H5" s="92"/>
      <c r="I5" s="92"/>
    </row>
    <row r="6" spans="3:9" ht="12.75">
      <c r="C6" s="93" t="s">
        <v>2</v>
      </c>
      <c r="D6" s="93"/>
      <c r="E6" s="93"/>
      <c r="F6" s="93"/>
      <c r="G6" s="93"/>
      <c r="H6" s="93"/>
      <c r="I6" s="93"/>
    </row>
    <row r="7" spans="3:9" ht="12.75">
      <c r="C7" s="93" t="s">
        <v>68</v>
      </c>
      <c r="D7" s="93"/>
      <c r="E7" s="93"/>
      <c r="F7" s="93"/>
      <c r="G7" s="93"/>
      <c r="H7" s="93"/>
      <c r="I7" s="93"/>
    </row>
    <row r="8" spans="3:9" ht="6" customHeight="1" thickBot="1">
      <c r="C8" s="94"/>
      <c r="D8" s="94"/>
      <c r="E8" s="94"/>
      <c r="F8" s="94"/>
      <c r="G8" s="94"/>
      <c r="H8" s="94"/>
      <c r="I8" s="94"/>
    </row>
    <row r="9" spans="3:9" ht="38.25" customHeight="1" thickBot="1">
      <c r="C9" s="9" t="s">
        <v>3</v>
      </c>
      <c r="D9" s="10" t="s">
        <v>69</v>
      </c>
      <c r="E9" s="11" t="s">
        <v>70</v>
      </c>
      <c r="F9" s="11" t="s">
        <v>71</v>
      </c>
      <c r="G9" s="11" t="s">
        <v>4</v>
      </c>
      <c r="H9" s="11" t="s">
        <v>72</v>
      </c>
      <c r="I9" s="10" t="s">
        <v>5</v>
      </c>
    </row>
    <row r="10" spans="3:9" ht="13.5" customHeight="1" thickBot="1">
      <c r="C10" s="95" t="s">
        <v>6</v>
      </c>
      <c r="D10" s="96"/>
      <c r="E10" s="96"/>
      <c r="F10" s="96"/>
      <c r="G10" s="96"/>
      <c r="H10" s="96"/>
      <c r="I10" s="97"/>
    </row>
    <row r="11" spans="3:9" ht="13.5" customHeight="1" thickBot="1">
      <c r="C11" s="12" t="s">
        <v>7</v>
      </c>
      <c r="D11" s="13">
        <v>284643.26000000024</v>
      </c>
      <c r="E11" s="14">
        <f>1645148.24-79729.94+2418831.17+422</f>
        <v>3984671.4699999997</v>
      </c>
      <c r="F11" s="14">
        <f>1681684.9+2234495.89</f>
        <v>3916180.79</v>
      </c>
      <c r="G11" s="14">
        <v>4171628.44</v>
      </c>
      <c r="H11" s="14">
        <f>+D11+E11-F11</f>
        <v>353133.9400000004</v>
      </c>
      <c r="I11" s="98" t="s">
        <v>61</v>
      </c>
    </row>
    <row r="12" spans="3:9" ht="13.5" customHeight="1" thickBot="1">
      <c r="C12" s="12" t="s">
        <v>8</v>
      </c>
      <c r="D12" s="13">
        <v>145091.35999999987</v>
      </c>
      <c r="E12" s="15">
        <f>500666.29-18384.74+806946.86-88117.79</f>
        <v>1201110.6199999999</v>
      </c>
      <c r="F12" s="15">
        <f>532327.42+659059.31</f>
        <v>1191386.73</v>
      </c>
      <c r="G12" s="14">
        <v>1434728.74</v>
      </c>
      <c r="H12" s="14">
        <f>+D12+E12-F12</f>
        <v>154815.24999999977</v>
      </c>
      <c r="I12" s="99"/>
    </row>
    <row r="13" spans="3:9" ht="13.5" customHeight="1" thickBot="1">
      <c r="C13" s="12" t="s">
        <v>9</v>
      </c>
      <c r="D13" s="13">
        <v>65975.73999999999</v>
      </c>
      <c r="E13" s="15">
        <f>583583.67-18371.56+258252.83-5435.17</f>
        <v>818029.7699999999</v>
      </c>
      <c r="F13" s="15">
        <f>501681.24+270756.99+0.03</f>
        <v>772438.26</v>
      </c>
      <c r="G13" s="14">
        <f>+E13</f>
        <v>818029.7699999999</v>
      </c>
      <c r="H13" s="14">
        <f>+D13+E13-F13</f>
        <v>111567.24999999988</v>
      </c>
      <c r="I13" s="99"/>
    </row>
    <row r="14" spans="3:9" ht="13.5" customHeight="1" thickBot="1">
      <c r="C14" s="12" t="s">
        <v>10</v>
      </c>
      <c r="D14" s="13">
        <v>40040.649999999965</v>
      </c>
      <c r="E14" s="15">
        <f>196598.28-6234.77+85870.55-1654.95+106298.81-11023.23+60214.14-2573.07</f>
        <v>427495.76</v>
      </c>
      <c r="F14" s="15">
        <f>169110.37+90164.97+86671.19+64648.77</f>
        <v>410595.30000000005</v>
      </c>
      <c r="G14" s="14">
        <f>+E14</f>
        <v>427495.76</v>
      </c>
      <c r="H14" s="14">
        <f>+D14+E14-F14</f>
        <v>56941.10999999993</v>
      </c>
      <c r="I14" s="100"/>
    </row>
    <row r="15" spans="3:9" ht="13.5" customHeight="1" thickBot="1">
      <c r="C15" s="12" t="s">
        <v>11</v>
      </c>
      <c r="D15" s="16">
        <f>SUM(D11:D14)</f>
        <v>535751.01</v>
      </c>
      <c r="E15" s="16">
        <f>SUM(E11:E14)</f>
        <v>6431307.619999999</v>
      </c>
      <c r="F15" s="16">
        <f>SUM(F11:F14)</f>
        <v>6290601.079999999</v>
      </c>
      <c r="G15" s="16">
        <f>SUM(G11:G14)</f>
        <v>6851882.709999999</v>
      </c>
      <c r="H15" s="16">
        <f>SUM(H11:H14)</f>
        <v>676457.55</v>
      </c>
      <c r="I15" s="17"/>
    </row>
    <row r="16" spans="3:9" ht="13.5" customHeight="1" thickBot="1">
      <c r="C16" s="96" t="s">
        <v>12</v>
      </c>
      <c r="D16" s="96"/>
      <c r="E16" s="96"/>
      <c r="F16" s="96"/>
      <c r="G16" s="96"/>
      <c r="H16" s="96"/>
      <c r="I16" s="96"/>
    </row>
    <row r="17" spans="3:9" ht="38.25" customHeight="1" thickBot="1">
      <c r="C17" s="18" t="s">
        <v>3</v>
      </c>
      <c r="D17" s="10" t="s">
        <v>69</v>
      </c>
      <c r="E17" s="11" t="s">
        <v>70</v>
      </c>
      <c r="F17" s="11" t="s">
        <v>71</v>
      </c>
      <c r="G17" s="11" t="s">
        <v>4</v>
      </c>
      <c r="H17" s="11" t="s">
        <v>72</v>
      </c>
      <c r="I17" s="19" t="s">
        <v>13</v>
      </c>
    </row>
    <row r="18" spans="3:9" ht="13.5" customHeight="1" thickBot="1">
      <c r="C18" s="9" t="s">
        <v>14</v>
      </c>
      <c r="D18" s="20">
        <v>174472.18999999994</v>
      </c>
      <c r="E18" s="21">
        <v>2497415.62</v>
      </c>
      <c r="F18" s="21">
        <v>2458694.05</v>
      </c>
      <c r="G18" s="21">
        <f>+E18</f>
        <v>2497415.62</v>
      </c>
      <c r="H18" s="21">
        <f aca="true" t="shared" si="0" ref="H18:H26">+D18+E18-F18</f>
        <v>213193.76000000024</v>
      </c>
      <c r="I18" s="86" t="s">
        <v>62</v>
      </c>
    </row>
    <row r="19" spans="3:10" ht="14.25" customHeight="1" thickBot="1">
      <c r="C19" s="12" t="s">
        <v>15</v>
      </c>
      <c r="D19" s="13">
        <v>34219.369999999995</v>
      </c>
      <c r="E19" s="14">
        <v>435530.08</v>
      </c>
      <c r="F19" s="14">
        <v>425929.68</v>
      </c>
      <c r="G19" s="21">
        <v>102684.82</v>
      </c>
      <c r="H19" s="21">
        <f t="shared" si="0"/>
        <v>43819.77000000002</v>
      </c>
      <c r="I19" s="87"/>
      <c r="J19" s="22"/>
    </row>
    <row r="20" spans="3:9" ht="13.5" customHeight="1" thickBot="1">
      <c r="C20" s="18" t="s">
        <v>16</v>
      </c>
      <c r="D20" s="23">
        <v>41988.26000000001</v>
      </c>
      <c r="E20" s="14">
        <f>630056.62-6.14</f>
        <v>630050.48</v>
      </c>
      <c r="F20" s="14">
        <v>622954.51</v>
      </c>
      <c r="G20" s="21">
        <v>483006</v>
      </c>
      <c r="H20" s="21">
        <f t="shared" si="0"/>
        <v>49084.22999999998</v>
      </c>
      <c r="I20" s="24"/>
    </row>
    <row r="21" spans="3:9" ht="12.75" customHeight="1" thickBot="1">
      <c r="C21" s="12" t="s">
        <v>17</v>
      </c>
      <c r="D21" s="13">
        <v>24343.73000000004</v>
      </c>
      <c r="E21" s="14">
        <v>348578.53</v>
      </c>
      <c r="F21" s="14">
        <v>342545.88</v>
      </c>
      <c r="G21" s="21">
        <f>+E21</f>
        <v>348578.53</v>
      </c>
      <c r="H21" s="21">
        <f t="shared" si="0"/>
        <v>30376.380000000063</v>
      </c>
      <c r="I21" s="24" t="s">
        <v>18</v>
      </c>
    </row>
    <row r="22" spans="3:9" ht="13.5" customHeight="1" thickBot="1">
      <c r="C22" s="12" t="s">
        <v>19</v>
      </c>
      <c r="D22" s="13">
        <v>36053.07999999996</v>
      </c>
      <c r="E22" s="14">
        <v>522207.24</v>
      </c>
      <c r="F22" s="14">
        <v>513438.85</v>
      </c>
      <c r="G22" s="21">
        <v>476417.15</v>
      </c>
      <c r="H22" s="21">
        <f t="shared" si="0"/>
        <v>44821.46999999997</v>
      </c>
      <c r="I22" s="24" t="s">
        <v>20</v>
      </c>
    </row>
    <row r="23" spans="3:9" ht="13.5" customHeight="1" thickBot="1">
      <c r="C23" s="12" t="s">
        <v>21</v>
      </c>
      <c r="D23" s="13">
        <v>2083.590000000004</v>
      </c>
      <c r="E23" s="78">
        <v>28616.15</v>
      </c>
      <c r="F23" s="78">
        <v>28215.13</v>
      </c>
      <c r="G23" s="21">
        <f>+E23</f>
        <v>28616.15</v>
      </c>
      <c r="H23" s="21">
        <f t="shared" si="0"/>
        <v>2484.610000000004</v>
      </c>
      <c r="I23" s="79" t="s">
        <v>22</v>
      </c>
    </row>
    <row r="24" spans="3:9" ht="13.5" customHeight="1" thickBot="1">
      <c r="C24" s="18" t="s">
        <v>23</v>
      </c>
      <c r="D24" s="13">
        <v>24830.919999999925</v>
      </c>
      <c r="E24" s="15">
        <f>337072.86-82.58</f>
        <v>336990.27999999997</v>
      </c>
      <c r="F24" s="15">
        <v>329473.64</v>
      </c>
      <c r="G24" s="21">
        <f>+E24</f>
        <v>336990.27999999997</v>
      </c>
      <c r="H24" s="21">
        <f t="shared" si="0"/>
        <v>32347.55999999988</v>
      </c>
      <c r="I24" s="24"/>
    </row>
    <row r="25" spans="3:9" ht="13.5" customHeight="1" thickBot="1">
      <c r="C25" s="12" t="s">
        <v>24</v>
      </c>
      <c r="D25" s="13">
        <v>6280.12000000001</v>
      </c>
      <c r="E25" s="15">
        <v>110944.08</v>
      </c>
      <c r="F25" s="15">
        <v>108861.15</v>
      </c>
      <c r="G25" s="21">
        <f>+E25</f>
        <v>110944.08</v>
      </c>
      <c r="H25" s="15">
        <f t="shared" si="0"/>
        <v>8363.050000000017</v>
      </c>
      <c r="I25" s="79" t="s">
        <v>63</v>
      </c>
    </row>
    <row r="26" spans="3:9" ht="13.5" customHeight="1" thickBot="1">
      <c r="C26" s="12" t="s">
        <v>73</v>
      </c>
      <c r="D26" s="13">
        <v>0</v>
      </c>
      <c r="E26" s="15">
        <v>1372.5</v>
      </c>
      <c r="F26" s="15">
        <v>1372.5</v>
      </c>
      <c r="G26" s="14">
        <f>E26</f>
        <v>1372.5</v>
      </c>
      <c r="H26" s="15">
        <f t="shared" si="0"/>
        <v>0</v>
      </c>
      <c r="I26" s="79"/>
    </row>
    <row r="27" spans="3:12" s="26" customFormat="1" ht="13.5" customHeight="1" thickBot="1">
      <c r="C27" s="12" t="s">
        <v>11</v>
      </c>
      <c r="D27" s="16">
        <f>SUM(D18:D26)</f>
        <v>344271.2599999999</v>
      </c>
      <c r="E27" s="16">
        <f>SUM(E18:E26)</f>
        <v>4911704.960000001</v>
      </c>
      <c r="F27" s="16">
        <f>SUM(F18:F26)</f>
        <v>4831485.39</v>
      </c>
      <c r="G27" s="16">
        <f>SUM(G18:G26)</f>
        <v>4386025.13</v>
      </c>
      <c r="H27" s="16">
        <f>SUM(H18:H26)</f>
        <v>424490.8300000002</v>
      </c>
      <c r="I27" s="25"/>
      <c r="L27" s="27"/>
    </row>
    <row r="28" spans="3:9" ht="13.5" customHeight="1" thickBot="1">
      <c r="C28" s="88" t="s">
        <v>25</v>
      </c>
      <c r="D28" s="88"/>
      <c r="E28" s="88"/>
      <c r="F28" s="88"/>
      <c r="G28" s="88"/>
      <c r="H28" s="88"/>
      <c r="I28" s="88"/>
    </row>
    <row r="29" spans="3:9" ht="26.25" customHeight="1" thickBot="1">
      <c r="C29" s="29" t="s">
        <v>26</v>
      </c>
      <c r="D29" s="89" t="s">
        <v>27</v>
      </c>
      <c r="E29" s="90"/>
      <c r="F29" s="90"/>
      <c r="G29" s="90"/>
      <c r="H29" s="91"/>
      <c r="I29" s="28" t="s">
        <v>28</v>
      </c>
    </row>
    <row r="30" spans="3:9" ht="25.5" customHeight="1" thickBot="1">
      <c r="C30" s="29" t="s">
        <v>29</v>
      </c>
      <c r="D30" s="89" t="s">
        <v>74</v>
      </c>
      <c r="E30" s="90"/>
      <c r="F30" s="90"/>
      <c r="G30" s="90"/>
      <c r="H30" s="91"/>
      <c r="I30" s="84" t="s">
        <v>29</v>
      </c>
    </row>
    <row r="31" spans="3:8" ht="14.25" customHeight="1">
      <c r="C31" s="30" t="s">
        <v>75</v>
      </c>
      <c r="D31" s="30"/>
      <c r="E31" s="30"/>
      <c r="F31" s="30"/>
      <c r="G31" s="30"/>
      <c r="H31" s="31">
        <f>+H15+H27</f>
        <v>1100948.3800000004</v>
      </c>
    </row>
    <row r="32" spans="3:9" s="85" customFormat="1" ht="12.75">
      <c r="C32" s="32"/>
      <c r="D32" s="32"/>
      <c r="E32" s="32"/>
      <c r="F32" s="32"/>
      <c r="G32" s="32"/>
      <c r="H32" s="32"/>
      <c r="I32" s="32"/>
    </row>
  </sheetData>
  <sheetProtection/>
  <mergeCells count="11">
    <mergeCell ref="C16:I16"/>
    <mergeCell ref="C6:I6"/>
    <mergeCell ref="I18:I19"/>
    <mergeCell ref="C28:I28"/>
    <mergeCell ref="D29:H29"/>
    <mergeCell ref="D30:H30"/>
    <mergeCell ref="C5:I5"/>
    <mergeCell ref="C7:I7"/>
    <mergeCell ref="C8:I8"/>
    <mergeCell ref="C10:I10"/>
    <mergeCell ref="I11:I14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view="pageBreakPreview" zoomScale="120" zoomScaleSheetLayoutView="120" zoomScalePageLayoutView="0" workbookViewId="0" topLeftCell="A1">
      <selection activeCell="B9" sqref="B9"/>
    </sheetView>
  </sheetViews>
  <sheetFormatPr defaultColWidth="9.00390625" defaultRowHeight="12.75"/>
  <cols>
    <col min="1" max="1" width="4.625" style="0" customWidth="1"/>
    <col min="2" max="2" width="12.375" style="0" customWidth="1"/>
    <col min="3" max="3" width="13.25390625" style="0" hidden="1" customWidth="1"/>
    <col min="4" max="4" width="12.125" style="0" customWidth="1"/>
    <col min="5" max="5" width="13.625" style="0" customWidth="1"/>
    <col min="6" max="6" width="13.25390625" style="0" customWidth="1"/>
    <col min="7" max="7" width="14.25390625" style="0" customWidth="1"/>
    <col min="8" max="8" width="15.125" style="0" customWidth="1"/>
    <col min="9" max="9" width="14.25390625" style="0" customWidth="1"/>
  </cols>
  <sheetData>
    <row r="1" spans="1:9" ht="12.75">
      <c r="A1" s="101" t="s">
        <v>30</v>
      </c>
      <c r="B1" s="101"/>
      <c r="C1" s="101"/>
      <c r="D1" s="101"/>
      <c r="E1" s="101"/>
      <c r="F1" s="101"/>
      <c r="G1" s="101"/>
      <c r="H1" s="101"/>
      <c r="I1" s="101"/>
    </row>
    <row r="2" spans="1:9" ht="12.75">
      <c r="A2" s="101" t="s">
        <v>31</v>
      </c>
      <c r="B2" s="101"/>
      <c r="C2" s="101"/>
      <c r="D2" s="101"/>
      <c r="E2" s="101"/>
      <c r="F2" s="101"/>
      <c r="G2" s="101"/>
      <c r="H2" s="101"/>
      <c r="I2" s="101"/>
    </row>
    <row r="3" spans="1:9" ht="12.75">
      <c r="A3" s="101" t="s">
        <v>76</v>
      </c>
      <c r="B3" s="101"/>
      <c r="C3" s="101"/>
      <c r="D3" s="101"/>
      <c r="E3" s="101"/>
      <c r="F3" s="101"/>
      <c r="G3" s="101"/>
      <c r="H3" s="101"/>
      <c r="I3" s="101"/>
    </row>
    <row r="4" spans="1:9" ht="51">
      <c r="A4" s="80" t="s">
        <v>32</v>
      </c>
      <c r="B4" s="80" t="s">
        <v>77</v>
      </c>
      <c r="C4" s="81" t="s">
        <v>64</v>
      </c>
      <c r="D4" s="81" t="s">
        <v>33</v>
      </c>
      <c r="E4" s="81" t="s">
        <v>34</v>
      </c>
      <c r="F4" s="81" t="s">
        <v>35</v>
      </c>
      <c r="G4" s="81" t="s">
        <v>36</v>
      </c>
      <c r="H4" s="80" t="s">
        <v>78</v>
      </c>
      <c r="I4" s="80" t="s">
        <v>37</v>
      </c>
    </row>
    <row r="5" spans="1:9" ht="15">
      <c r="A5" s="82" t="s">
        <v>38</v>
      </c>
      <c r="B5" s="83">
        <v>-136.85957999999994</v>
      </c>
      <c r="C5" s="83">
        <v>379.25355</v>
      </c>
      <c r="D5" s="83">
        <v>435.53008</v>
      </c>
      <c r="E5" s="83">
        <v>425.92968</v>
      </c>
      <c r="F5" s="83">
        <f>4.32+8.95896</f>
        <v>13.27896</v>
      </c>
      <c r="G5" s="83">
        <v>102.68482</v>
      </c>
      <c r="H5" s="83">
        <v>43.81977</v>
      </c>
      <c r="I5" s="83">
        <f>B5+D5+F5-G5</f>
        <v>209.26464000000004</v>
      </c>
    </row>
    <row r="7" ht="15">
      <c r="A7" t="s">
        <v>79</v>
      </c>
    </row>
    <row r="8" ht="12.75">
      <c r="A8" t="s">
        <v>80</v>
      </c>
    </row>
    <row r="9" ht="12.75">
      <c r="A9" t="s">
        <v>81</v>
      </c>
    </row>
    <row r="10" ht="12.75">
      <c r="A10" t="s">
        <v>82</v>
      </c>
    </row>
    <row r="11" ht="12.75">
      <c r="A11" t="s">
        <v>83</v>
      </c>
    </row>
    <row r="12" ht="12.75">
      <c r="A12" t="s">
        <v>84</v>
      </c>
    </row>
    <row r="13" ht="12.75">
      <c r="A13" t="s">
        <v>85</v>
      </c>
    </row>
    <row r="14" ht="12.75">
      <c r="A14" t="s">
        <v>86</v>
      </c>
    </row>
    <row r="15" ht="12.75">
      <c r="A15" t="s">
        <v>87</v>
      </c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B27" sqref="B27"/>
    </sheetView>
  </sheetViews>
  <sheetFormatPr defaultColWidth="9.00390625" defaultRowHeight="12.75"/>
  <cols>
    <col min="1" max="1" width="5.625" style="0" customWidth="1"/>
    <col min="2" max="2" width="19.75390625" style="0" customWidth="1"/>
    <col min="3" max="3" width="34.25390625" style="0" customWidth="1"/>
    <col min="4" max="4" width="19.25390625" style="0" customWidth="1"/>
    <col min="5" max="5" width="15.25390625" style="0" customWidth="1"/>
    <col min="6" max="6" width="17.25390625" style="0" customWidth="1"/>
    <col min="7" max="7" width="11.25390625" style="0" customWidth="1"/>
    <col min="8" max="8" width="20.625" style="0" hidden="1" customWidth="1"/>
  </cols>
  <sheetData>
    <row r="1" spans="1:8" ht="30.75" customHeight="1">
      <c r="A1" s="102" t="s">
        <v>88</v>
      </c>
      <c r="B1" s="103"/>
      <c r="C1" s="103"/>
      <c r="D1" s="103"/>
      <c r="E1" s="103"/>
      <c r="F1" s="103"/>
      <c r="G1" s="103"/>
      <c r="H1" s="33"/>
    </row>
    <row r="2" spans="1:7" ht="29.25" customHeight="1" thickBot="1">
      <c r="A2" s="104"/>
      <c r="B2" s="104"/>
      <c r="C2" s="104"/>
      <c r="D2" s="104"/>
      <c r="E2" s="104"/>
      <c r="F2" s="104"/>
      <c r="G2" s="104"/>
    </row>
    <row r="3" spans="1:8" ht="13.5" thickBot="1">
      <c r="A3" s="34"/>
      <c r="B3" s="35"/>
      <c r="C3" s="36"/>
      <c r="D3" s="35"/>
      <c r="E3" s="35"/>
      <c r="F3" s="105" t="s">
        <v>39</v>
      </c>
      <c r="G3" s="106"/>
      <c r="H3" s="35"/>
    </row>
    <row r="4" spans="1:8" ht="12.75">
      <c r="A4" s="37" t="s">
        <v>40</v>
      </c>
      <c r="B4" s="38" t="s">
        <v>41</v>
      </c>
      <c r="C4" s="39" t="s">
        <v>42</v>
      </c>
      <c r="D4" s="38" t="s">
        <v>43</v>
      </c>
      <c r="E4" s="40" t="s">
        <v>44</v>
      </c>
      <c r="F4" s="40"/>
      <c r="G4" s="40"/>
      <c r="H4" s="40" t="s">
        <v>45</v>
      </c>
    </row>
    <row r="5" spans="1:8" ht="12.75">
      <c r="A5" s="37" t="s">
        <v>46</v>
      </c>
      <c r="B5" s="38"/>
      <c r="C5" s="39"/>
      <c r="D5" s="38" t="s">
        <v>47</v>
      </c>
      <c r="E5" s="38" t="s">
        <v>48</v>
      </c>
      <c r="F5" s="38" t="s">
        <v>49</v>
      </c>
      <c r="G5" s="38" t="s">
        <v>50</v>
      </c>
      <c r="H5" s="38"/>
    </row>
    <row r="6" spans="1:8" ht="12.75">
      <c r="A6" s="37"/>
      <c r="B6" s="38"/>
      <c r="C6" s="39"/>
      <c r="D6" s="38" t="s">
        <v>51</v>
      </c>
      <c r="E6" s="38"/>
      <c r="F6" s="38" t="s">
        <v>52</v>
      </c>
      <c r="G6" s="38" t="s">
        <v>53</v>
      </c>
      <c r="H6" s="38"/>
    </row>
    <row r="7" spans="1:8" ht="12.75">
      <c r="A7" s="37"/>
      <c r="B7" s="38"/>
      <c r="C7" s="39"/>
      <c r="D7" s="38"/>
      <c r="E7" s="41"/>
      <c r="G7" s="38" t="s">
        <v>54</v>
      </c>
      <c r="H7" s="41"/>
    </row>
    <row r="8" spans="1:8" ht="5.25" customHeight="1" thickBot="1">
      <c r="A8" s="42"/>
      <c r="B8" s="43"/>
      <c r="C8" s="44"/>
      <c r="D8" s="43"/>
      <c r="E8" s="43"/>
      <c r="F8" s="43"/>
      <c r="G8" s="43"/>
      <c r="H8" s="43"/>
    </row>
    <row r="9" spans="1:8" ht="6.75" customHeight="1">
      <c r="A9" s="35"/>
      <c r="B9" s="45"/>
      <c r="C9" s="36"/>
      <c r="D9" s="35"/>
      <c r="E9" s="45"/>
      <c r="F9" s="45"/>
      <c r="G9" s="45"/>
      <c r="H9" s="45"/>
    </row>
    <row r="10" spans="1:8" ht="12.75" customHeight="1">
      <c r="A10" s="38">
        <v>1</v>
      </c>
      <c r="B10" s="46" t="s">
        <v>55</v>
      </c>
      <c r="C10" s="37" t="s">
        <v>89</v>
      </c>
      <c r="D10" s="38" t="s">
        <v>90</v>
      </c>
      <c r="E10" s="47">
        <v>61.935</v>
      </c>
      <c r="F10" s="48">
        <f>E10</f>
        <v>61.935</v>
      </c>
      <c r="G10" s="48">
        <f>+E10-F10</f>
        <v>0</v>
      </c>
      <c r="H10" s="49"/>
    </row>
    <row r="11" spans="1:8" ht="12.75">
      <c r="A11" s="38"/>
      <c r="B11" s="46"/>
      <c r="C11" s="37" t="s">
        <v>65</v>
      </c>
      <c r="D11" s="38" t="s">
        <v>91</v>
      </c>
      <c r="E11" s="48">
        <f>357+627.1</f>
        <v>984.1</v>
      </c>
      <c r="F11" s="48">
        <f>43+63</f>
        <v>106</v>
      </c>
      <c r="G11" s="48">
        <f>+E11-F11</f>
        <v>878.1</v>
      </c>
      <c r="H11" s="49"/>
    </row>
    <row r="12" spans="1:8" ht="12.75">
      <c r="A12" s="38"/>
      <c r="B12" s="46"/>
      <c r="C12" s="39" t="s">
        <v>92</v>
      </c>
      <c r="D12" s="38" t="s">
        <v>93</v>
      </c>
      <c r="E12" s="48">
        <v>1756</v>
      </c>
      <c r="F12" s="48">
        <v>88</v>
      </c>
      <c r="G12" s="48">
        <f>+E12-F12</f>
        <v>1668</v>
      </c>
      <c r="H12" s="49"/>
    </row>
    <row r="13" spans="1:8" ht="12.75">
      <c r="A13" s="38"/>
      <c r="B13" s="46"/>
      <c r="C13" s="37" t="s">
        <v>56</v>
      </c>
      <c r="D13" s="38" t="s">
        <v>94</v>
      </c>
      <c r="E13" s="47">
        <f>227.071</f>
        <v>227.071</v>
      </c>
      <c r="F13" s="48">
        <f>E13</f>
        <v>227.071</v>
      </c>
      <c r="G13" s="48">
        <f>+E13-F13</f>
        <v>0</v>
      </c>
      <c r="H13" s="49"/>
    </row>
    <row r="14" spans="1:8" ht="13.5" customHeight="1">
      <c r="A14" s="38"/>
      <c r="B14" s="46"/>
      <c r="D14" s="38"/>
      <c r="E14" s="50"/>
      <c r="F14" s="51"/>
      <c r="G14" s="48"/>
      <c r="H14" s="52"/>
    </row>
    <row r="15" spans="1:8" ht="12.75">
      <c r="A15" s="38"/>
      <c r="B15" s="46"/>
      <c r="C15" s="53" t="s">
        <v>57</v>
      </c>
      <c r="D15" s="54"/>
      <c r="E15" s="55">
        <f>SUM(E10:E14)</f>
        <v>3029.1059999999998</v>
      </c>
      <c r="F15" s="55">
        <f>SUM(F10:F14)</f>
        <v>483.006</v>
      </c>
      <c r="G15" s="55">
        <f>SUM(G10:G14)</f>
        <v>2546.1</v>
      </c>
      <c r="H15" s="49"/>
    </row>
    <row r="16" spans="1:8" ht="4.5" customHeight="1" thickBot="1">
      <c r="A16" s="56"/>
      <c r="B16" s="57"/>
      <c r="C16" s="58"/>
      <c r="D16" s="59"/>
      <c r="E16" s="50"/>
      <c r="F16" s="50"/>
      <c r="G16" s="50"/>
      <c r="H16" s="52"/>
    </row>
    <row r="17" spans="1:8" ht="6.75" customHeight="1">
      <c r="A17" s="35"/>
      <c r="B17" s="45"/>
      <c r="C17" s="60"/>
      <c r="D17" s="60"/>
      <c r="E17" s="61"/>
      <c r="F17" s="61"/>
      <c r="G17" s="61"/>
      <c r="H17" s="60"/>
    </row>
    <row r="18" spans="1:8" ht="12.75">
      <c r="A18" s="41"/>
      <c r="B18" s="62" t="s">
        <v>11</v>
      </c>
      <c r="C18" s="63"/>
      <c r="D18" s="63"/>
      <c r="E18" s="64">
        <f>E15</f>
        <v>3029.1059999999998</v>
      </c>
      <c r="F18" s="64">
        <f>F15</f>
        <v>483.006</v>
      </c>
      <c r="G18" s="64">
        <f>G15</f>
        <v>2546.1</v>
      </c>
      <c r="H18" s="49"/>
    </row>
    <row r="19" spans="1:8" ht="7.5" customHeight="1" thickBot="1">
      <c r="A19" s="43"/>
      <c r="B19" s="65"/>
      <c r="C19" s="66"/>
      <c r="D19" s="66"/>
      <c r="E19" s="66"/>
      <c r="F19" s="66"/>
      <c r="G19" s="66"/>
      <c r="H19" s="67"/>
    </row>
    <row r="21" spans="1:7" ht="63.75" customHeight="1">
      <c r="A21" s="68" t="s">
        <v>58</v>
      </c>
      <c r="B21" s="68" t="s">
        <v>66</v>
      </c>
      <c r="C21" s="68" t="s">
        <v>95</v>
      </c>
      <c r="D21" s="68" t="s">
        <v>96</v>
      </c>
      <c r="E21" s="69" t="s">
        <v>59</v>
      </c>
      <c r="F21" s="68" t="s">
        <v>97</v>
      </c>
      <c r="G21" s="70"/>
    </row>
    <row r="22" spans="1:7" ht="15">
      <c r="A22" s="71">
        <v>1</v>
      </c>
      <c r="B22" s="72">
        <v>41988.26000000001</v>
      </c>
      <c r="C22" s="72">
        <v>630050.48</v>
      </c>
      <c r="D22" s="72">
        <v>622954.51</v>
      </c>
      <c r="E22" s="72">
        <v>76072.79</v>
      </c>
      <c r="F22" s="72">
        <f>+B22+C22-D22</f>
        <v>49084.22999999998</v>
      </c>
      <c r="G22" s="73"/>
    </row>
    <row r="24" spans="1:5" ht="90">
      <c r="A24" s="68" t="s">
        <v>58</v>
      </c>
      <c r="B24" s="68" t="s">
        <v>67</v>
      </c>
      <c r="C24" s="68" t="s">
        <v>98</v>
      </c>
      <c r="D24" s="68" t="s">
        <v>60</v>
      </c>
      <c r="E24" s="68" t="s">
        <v>99</v>
      </c>
    </row>
    <row r="25" spans="1:5" ht="15">
      <c r="A25" s="74">
        <v>1</v>
      </c>
      <c r="B25" s="75">
        <v>-600891.45</v>
      </c>
      <c r="C25" s="75">
        <f>+D22+E22</f>
        <v>699027.3</v>
      </c>
      <c r="D25" s="75">
        <v>483006</v>
      </c>
      <c r="E25" s="75">
        <f>+B25+C25-D25</f>
        <v>-384870.1499999999</v>
      </c>
    </row>
    <row r="26" spans="1:5" ht="12.75">
      <c r="A26" s="76"/>
      <c r="B26" s="76"/>
      <c r="C26" s="77"/>
      <c r="D26" s="77"/>
      <c r="E26" s="39"/>
    </row>
  </sheetData>
  <sheetProtection/>
  <mergeCells count="2">
    <mergeCell ref="A1:G2"/>
    <mergeCell ref="F3:G3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nord</cp:lastModifiedBy>
  <dcterms:created xsi:type="dcterms:W3CDTF">2011-03-25T07:23:24Z</dcterms:created>
  <dcterms:modified xsi:type="dcterms:W3CDTF">2013-04-16T12:46:48Z</dcterms:modified>
  <cp:category/>
  <cp:version/>
  <cp:contentType/>
  <cp:contentStatus/>
</cp:coreProperties>
</file>